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radetic\Documents\"/>
    </mc:Choice>
  </mc:AlternateContent>
  <bookViews>
    <workbookView xWindow="0" yWindow="0" windowWidth="28770" windowHeight="115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4" i="5" l="1"/>
  <c r="E302" i="5" l="1"/>
  <c r="E738" i="4"/>
  <c r="E739" i="4"/>
  <c r="D850" i="4"/>
  <c r="E850" i="4"/>
  <c r="E854" i="4" l="1"/>
  <c r="E722" i="4"/>
  <c r="E712" i="4"/>
  <c r="E301" i="5" l="1"/>
  <c r="E300" i="5"/>
  <c r="E391" i="5"/>
  <c r="E397" i="5"/>
  <c r="E389" i="5"/>
  <c r="D391" i="5"/>
  <c r="D389" i="5"/>
  <c r="D397" i="5"/>
  <c r="E368" i="5"/>
  <c r="E337" i="5"/>
  <c r="D337" i="5"/>
  <c r="D305" i="5"/>
  <c r="E311" i="5"/>
  <c r="E308" i="5"/>
  <c r="E305" i="5"/>
  <c r="D653" i="4"/>
  <c r="E369" i="5"/>
  <c r="E367" i="5"/>
  <c r="E279" i="5"/>
  <c r="E280" i="5"/>
  <c r="E285" i="5"/>
  <c r="E247" i="5"/>
  <c r="E184" i="5"/>
  <c r="E180" i="5"/>
  <c r="E199" i="5"/>
  <c r="E202" i="5"/>
  <c r="E198" i="5"/>
  <c r="E196" i="5"/>
  <c r="E158" i="5"/>
  <c r="E153" i="5"/>
  <c r="E77" i="5"/>
  <c r="E73" i="5"/>
  <c r="D77" i="5"/>
  <c r="D73" i="5"/>
  <c r="E50" i="5"/>
  <c r="E20" i="5"/>
  <c r="E21" i="5"/>
  <c r="E22" i="5"/>
  <c r="E25" i="5"/>
  <c r="E26" i="5"/>
  <c r="E14" i="5"/>
  <c r="E47" i="5"/>
  <c r="D304" i="5"/>
  <c r="D369" i="5"/>
  <c r="D367" i="5"/>
  <c r="D379" i="5"/>
  <c r="D368" i="5"/>
  <c r="D198" i="5"/>
  <c r="D199" i="5"/>
  <c r="D196" i="5"/>
  <c r="D247" i="5"/>
  <c r="D279" i="5"/>
  <c r="D280" i="5"/>
  <c r="D19" i="7" l="1"/>
  <c r="E9" i="7"/>
  <c r="E25" i="7"/>
  <c r="D43" i="8"/>
  <c r="D29" i="8"/>
  <c r="D28" i="8"/>
  <c r="D24" i="8"/>
  <c r="D10" i="8"/>
  <c r="D9" i="8"/>
  <c r="E419" i="4"/>
  <c r="E704" i="4" l="1"/>
  <c r="E116" i="6" l="1"/>
  <c r="E128" i="6"/>
  <c r="E140" i="6"/>
  <c r="E669" i="4" l="1"/>
  <c r="E59" i="4"/>
  <c r="E702" i="4"/>
  <c r="E661" i="4"/>
  <c r="E270" i="4"/>
  <c r="E271" i="4"/>
  <c r="E706" i="4" l="1"/>
  <c r="E672" i="4"/>
  <c r="E673" i="4"/>
  <c r="E734" i="4"/>
  <c r="E121" i="4"/>
  <c r="E117" i="4"/>
  <c r="E111" i="4"/>
  <c r="E109" i="4"/>
  <c r="E94" i="4"/>
  <c r="E93" i="4"/>
  <c r="E92" i="4"/>
  <c r="E97" i="4"/>
  <c r="E76" i="4"/>
  <c r="E65" i="4"/>
  <c r="E60" i="4"/>
  <c r="E9" i="4" l="1"/>
  <c r="E24" i="4"/>
  <c r="E12" i="4"/>
  <c r="E10" i="4"/>
  <c r="E11" i="4"/>
  <c r="E199" i="4" l="1"/>
  <c r="E197" i="4"/>
  <c r="E185" i="4"/>
  <c r="E167" i="4"/>
  <c r="D106" i="8" l="1"/>
  <c r="D105" i="8"/>
  <c r="D107" i="8" l="1"/>
  <c r="D109" i="8" l="1"/>
  <c r="D26" i="8"/>
  <c r="D7" i="8"/>
  <c r="D96" i="8"/>
  <c r="D61" i="8"/>
  <c r="D95" i="8" l="1"/>
  <c r="D60" i="8"/>
  <c r="D93" i="8"/>
  <c r="D84" i="8"/>
  <c r="D59" i="8"/>
  <c r="D83" i="8"/>
  <c r="D63" i="8"/>
  <c r="D47" i="8"/>
  <c r="D58" i="8"/>
  <c r="D35" i="8"/>
  <c r="D16" i="8"/>
  <c r="D36" i="8"/>
  <c r="D17" i="8"/>
  <c r="D32" i="8"/>
  <c r="D13" i="8"/>
  <c r="E378" i="4" l="1"/>
  <c r="E277" i="4"/>
  <c r="E275" i="4"/>
  <c r="E227" i="4"/>
  <c r="E196" i="4"/>
  <c r="E195" i="4"/>
  <c r="E187" i="4"/>
  <c r="E182" i="4"/>
  <c r="E180" i="4"/>
  <c r="E171" i="4" l="1"/>
  <c r="E16" i="6"/>
  <c r="E8" i="6"/>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E330" i="9" s="1"/>
  <c r="B330" i="9" s="1"/>
  <c r="F330" i="9"/>
  <c r="H329" i="9"/>
  <c r="G329" i="9"/>
  <c r="F329" i="9"/>
  <c r="H328" i="9"/>
  <c r="E328" i="9" s="1"/>
  <c r="G328" i="9"/>
  <c r="F328" i="9"/>
  <c r="H327" i="9"/>
  <c r="G327" i="9"/>
  <c r="F327" i="9"/>
  <c r="H326" i="9"/>
  <c r="G326" i="9"/>
  <c r="F326" i="9"/>
  <c r="H325" i="9"/>
  <c r="G325" i="9"/>
  <c r="E325" i="9" s="1"/>
  <c r="B325" i="9" s="1"/>
  <c r="F325" i="9"/>
  <c r="H324" i="9"/>
  <c r="G324" i="9"/>
  <c r="F324" i="9"/>
  <c r="H323" i="9"/>
  <c r="G323" i="9"/>
  <c r="F323" i="9"/>
  <c r="H322" i="9"/>
  <c r="G322" i="9"/>
  <c r="F322" i="9"/>
  <c r="H321" i="9"/>
  <c r="G321" i="9"/>
  <c r="E321" i="9" s="1"/>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F285" i="9" s="1"/>
  <c r="E285" i="9"/>
  <c r="M284" i="9"/>
  <c r="L284" i="9"/>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E275" i="9"/>
  <c r="M274" i="9"/>
  <c r="L274" i="9"/>
  <c r="E274" i="9"/>
  <c r="M273" i="9"/>
  <c r="L273" i="9"/>
  <c r="F273" i="9" s="1"/>
  <c r="E273" i="9"/>
  <c r="M272" i="9"/>
  <c r="F272" i="9" s="1"/>
  <c r="L272" i="9"/>
  <c r="E272" i="9"/>
  <c r="M271" i="9"/>
  <c r="L271" i="9"/>
  <c r="E271" i="9"/>
  <c r="M270" i="9"/>
  <c r="L270" i="9"/>
  <c r="E270" i="9"/>
  <c r="M269" i="9"/>
  <c r="L269" i="9"/>
  <c r="E269" i="9"/>
  <c r="M268" i="9"/>
  <c r="L268" i="9"/>
  <c r="F268" i="9"/>
  <c r="E268" i="9"/>
  <c r="M267" i="9"/>
  <c r="L267" i="9"/>
  <c r="E267" i="9"/>
  <c r="M266" i="9"/>
  <c r="L266" i="9"/>
  <c r="E266" i="9"/>
  <c r="M265" i="9"/>
  <c r="L265" i="9"/>
  <c r="E265" i="9"/>
  <c r="M264" i="9"/>
  <c r="L264" i="9"/>
  <c r="F264" i="9" s="1"/>
  <c r="B264" i="9" s="1"/>
  <c r="E264" i="9"/>
  <c r="M263" i="9"/>
  <c r="L263" i="9"/>
  <c r="F263" i="9" s="1"/>
  <c r="E263" i="9"/>
  <c r="M262" i="9"/>
  <c r="L262" i="9"/>
  <c r="F262" i="9"/>
  <c r="B262" i="9" s="1"/>
  <c r="E262" i="9"/>
  <c r="M261" i="9"/>
  <c r="L261" i="9"/>
  <c r="E261" i="9"/>
  <c r="M260" i="9"/>
  <c r="F260" i="9" s="1"/>
  <c r="L260" i="9"/>
  <c r="E260" i="9"/>
  <c r="M259" i="9"/>
  <c r="L259" i="9"/>
  <c r="E259" i="9"/>
  <c r="M258" i="9"/>
  <c r="L258" i="9"/>
  <c r="E258" i="9"/>
  <c r="M257" i="9"/>
  <c r="L257" i="9"/>
  <c r="E257" i="9"/>
  <c r="M256" i="9"/>
  <c r="L256" i="9"/>
  <c r="F256" i="9" s="1"/>
  <c r="B256" i="9" s="1"/>
  <c r="E256" i="9"/>
  <c r="M255" i="9"/>
  <c r="L255" i="9"/>
  <c r="F255" i="9" s="1"/>
  <c r="E255" i="9"/>
  <c r="M254" i="9"/>
  <c r="F254" i="9" s="1"/>
  <c r="B254" i="9" s="1"/>
  <c r="L254" i="9"/>
  <c r="E254" i="9"/>
  <c r="M253" i="9"/>
  <c r="L253" i="9"/>
  <c r="F253" i="9" s="1"/>
  <c r="E253" i="9"/>
  <c r="M252" i="9"/>
  <c r="F252" i="9" s="1"/>
  <c r="L252" i="9"/>
  <c r="E252" i="9"/>
  <c r="M251" i="9"/>
  <c r="L251" i="9"/>
  <c r="E251" i="9"/>
  <c r="M250" i="9"/>
  <c r="L250" i="9"/>
  <c r="E250" i="9"/>
  <c r="M249" i="9"/>
  <c r="L249" i="9"/>
  <c r="E249" i="9"/>
  <c r="M248" i="9"/>
  <c r="L248" i="9"/>
  <c r="F248" i="9" s="1"/>
  <c r="B248" i="9" s="1"/>
  <c r="E248" i="9"/>
  <c r="M247" i="9"/>
  <c r="L247" i="9"/>
  <c r="F247" i="9" s="1"/>
  <c r="E247" i="9"/>
  <c r="M246" i="9"/>
  <c r="F246" i="9" s="1"/>
  <c r="B246" i="9" s="1"/>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F238" i="9" s="1"/>
  <c r="B238" i="9" s="1"/>
  <c r="E238" i="9"/>
  <c r="M237" i="9"/>
  <c r="L237" i="9"/>
  <c r="E237" i="9"/>
  <c r="M236" i="9"/>
  <c r="L236" i="9"/>
  <c r="E236" i="9"/>
  <c r="M235" i="9"/>
  <c r="L235" i="9"/>
  <c r="E235" i="9"/>
  <c r="M234" i="9"/>
  <c r="L234" i="9"/>
  <c r="F234" i="9" s="1"/>
  <c r="B234" i="9" s="1"/>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E170" i="9" s="1"/>
  <c r="G170" i="9"/>
  <c r="F170" i="9"/>
  <c r="H169" i="9"/>
  <c r="G169" i="9"/>
  <c r="F169" i="9"/>
  <c r="H168" i="9"/>
  <c r="G168" i="9"/>
  <c r="E168" i="9" s="1"/>
  <c r="B168" i="9" s="1"/>
  <c r="F168" i="9"/>
  <c r="H167" i="9"/>
  <c r="G167" i="9"/>
  <c r="E167" i="9" s="1"/>
  <c r="B167" i="9" s="1"/>
  <c r="F167" i="9"/>
  <c r="H166" i="9"/>
  <c r="G166" i="9"/>
  <c r="F166" i="9"/>
  <c r="H165" i="9"/>
  <c r="G165" i="9"/>
  <c r="F165" i="9"/>
  <c r="H164" i="9"/>
  <c r="G164" i="9"/>
  <c r="F164" i="9"/>
  <c r="H163" i="9"/>
  <c r="G163" i="9"/>
  <c r="E163" i="9" s="1"/>
  <c r="B163" i="9" s="1"/>
  <c r="F163" i="9"/>
  <c r="H162" i="9"/>
  <c r="G162" i="9"/>
  <c r="F162" i="9"/>
  <c r="H161" i="9"/>
  <c r="G161" i="9"/>
  <c r="F161" i="9"/>
  <c r="H160" i="9"/>
  <c r="G160" i="9"/>
  <c r="F160" i="9"/>
  <c r="H159" i="9"/>
  <c r="E159" i="9" s="1"/>
  <c r="B159" i="9" s="1"/>
  <c r="G159" i="9"/>
  <c r="F159" i="9"/>
  <c r="H158" i="9"/>
  <c r="E158" i="9" s="1"/>
  <c r="B158" i="9" s="1"/>
  <c r="G158" i="9"/>
  <c r="F158" i="9"/>
  <c r="H157" i="9"/>
  <c r="G157" i="9"/>
  <c r="F157" i="9"/>
  <c r="F156" i="9"/>
  <c r="H155" i="9"/>
  <c r="G155" i="9"/>
  <c r="F155" i="9"/>
  <c r="H154" i="9"/>
  <c r="G154" i="9"/>
  <c r="F154" i="9"/>
  <c r="H153" i="9"/>
  <c r="G153" i="9"/>
  <c r="E153" i="9" s="1"/>
  <c r="F153" i="9"/>
  <c r="H152" i="9"/>
  <c r="G152" i="9"/>
  <c r="F152" i="9"/>
  <c r="H151" i="9"/>
  <c r="E151" i="9" s="1"/>
  <c r="B151" i="9" s="1"/>
  <c r="G151" i="9"/>
  <c r="F151" i="9"/>
  <c r="H150" i="9"/>
  <c r="E150" i="9" s="1"/>
  <c r="B150" i="9" s="1"/>
  <c r="G150" i="9"/>
  <c r="F150" i="9"/>
  <c r="H149" i="9"/>
  <c r="G149" i="9"/>
  <c r="F149" i="9"/>
  <c r="H148" i="9"/>
  <c r="G148" i="9"/>
  <c r="E148" i="9" s="1"/>
  <c r="B148" i="9" s="1"/>
  <c r="F148" i="9"/>
  <c r="H147" i="9"/>
  <c r="G147" i="9"/>
  <c r="F147" i="9"/>
  <c r="H146" i="9"/>
  <c r="E146" i="9" s="1"/>
  <c r="B146" i="9" s="1"/>
  <c r="G146" i="9"/>
  <c r="F146" i="9"/>
  <c r="H145" i="9"/>
  <c r="G145" i="9"/>
  <c r="F145" i="9"/>
  <c r="H144" i="9"/>
  <c r="G144" i="9"/>
  <c r="F144" i="9"/>
  <c r="H143" i="9"/>
  <c r="G143" i="9"/>
  <c r="F143" i="9"/>
  <c r="H142" i="9"/>
  <c r="G142" i="9"/>
  <c r="F142" i="9"/>
  <c r="H141" i="9"/>
  <c r="G141" i="9"/>
  <c r="E141" i="9" s="1"/>
  <c r="F141" i="9"/>
  <c r="H140" i="9"/>
  <c r="G140" i="9"/>
  <c r="F140" i="9"/>
  <c r="H139" i="9"/>
  <c r="G139" i="9"/>
  <c r="F139" i="9"/>
  <c r="H138" i="9"/>
  <c r="G138" i="9"/>
  <c r="F138" i="9"/>
  <c r="H137" i="9"/>
  <c r="G137" i="9"/>
  <c r="E137" i="9" s="1"/>
  <c r="B137" i="9" s="1"/>
  <c r="F137" i="9"/>
  <c r="H136" i="9"/>
  <c r="G136" i="9"/>
  <c r="F136" i="9"/>
  <c r="H135" i="9"/>
  <c r="G135" i="9"/>
  <c r="F135" i="9"/>
  <c r="H134" i="9"/>
  <c r="G134" i="9"/>
  <c r="F134" i="9"/>
  <c r="H133" i="9"/>
  <c r="G133" i="9"/>
  <c r="F133" i="9"/>
  <c r="H132" i="9"/>
  <c r="G132" i="9"/>
  <c r="F132" i="9"/>
  <c r="H131" i="9"/>
  <c r="G131" i="9"/>
  <c r="E131" i="9" s="1"/>
  <c r="B131" i="9" s="1"/>
  <c r="F131" i="9"/>
  <c r="H130" i="9"/>
  <c r="G130" i="9"/>
  <c r="F130" i="9"/>
  <c r="H129" i="9"/>
  <c r="E129" i="9" s="1"/>
  <c r="B129" i="9" s="1"/>
  <c r="G129" i="9"/>
  <c r="F129" i="9"/>
  <c r="H128" i="9"/>
  <c r="G128" i="9"/>
  <c r="F128" i="9"/>
  <c r="H127" i="9"/>
  <c r="E127" i="9" s="1"/>
  <c r="B127" i="9" s="1"/>
  <c r="G127" i="9"/>
  <c r="F127" i="9"/>
  <c r="H126" i="9"/>
  <c r="E126" i="9" s="1"/>
  <c r="G126" i="9"/>
  <c r="F126" i="9"/>
  <c r="H125" i="9"/>
  <c r="G125" i="9"/>
  <c r="F125" i="9"/>
  <c r="H124" i="9"/>
  <c r="G124" i="9"/>
  <c r="F124" i="9"/>
  <c r="H123" i="9"/>
  <c r="G123" i="9"/>
  <c r="F123" i="9"/>
  <c r="H122" i="9"/>
  <c r="E122" i="9" s="1"/>
  <c r="G122" i="9"/>
  <c r="F122" i="9"/>
  <c r="H121" i="9"/>
  <c r="E121" i="9" s="1"/>
  <c r="B121" i="9" s="1"/>
  <c r="G121" i="9"/>
  <c r="F121" i="9"/>
  <c r="H120" i="9"/>
  <c r="G120" i="9"/>
  <c r="F120" i="9"/>
  <c r="H119" i="9"/>
  <c r="E119" i="9" s="1"/>
  <c r="B119" i="9" s="1"/>
  <c r="G119" i="9"/>
  <c r="F119" i="9"/>
  <c r="H118" i="9"/>
  <c r="E118" i="9" s="1"/>
  <c r="B118" i="9" s="1"/>
  <c r="G118" i="9"/>
  <c r="F118" i="9"/>
  <c r="H117" i="9"/>
  <c r="G117" i="9"/>
  <c r="E117" i="9" s="1"/>
  <c r="B117" i="9" s="1"/>
  <c r="F117" i="9"/>
  <c r="H116" i="9"/>
  <c r="G116" i="9"/>
  <c r="F116" i="9"/>
  <c r="H115" i="9"/>
  <c r="G115" i="9"/>
  <c r="F115" i="9"/>
  <c r="H114" i="9"/>
  <c r="E114" i="9" s="1"/>
  <c r="B114" i="9" s="1"/>
  <c r="G114" i="9"/>
  <c r="F114" i="9"/>
  <c r="H113" i="9"/>
  <c r="G113" i="9"/>
  <c r="F113" i="9"/>
  <c r="H112" i="9"/>
  <c r="G112" i="9"/>
  <c r="F112" i="9"/>
  <c r="H111" i="9"/>
  <c r="G111" i="9"/>
  <c r="F111" i="9"/>
  <c r="H110" i="9"/>
  <c r="G110" i="9"/>
  <c r="F110" i="9"/>
  <c r="H109" i="9"/>
  <c r="G109" i="9"/>
  <c r="E109" i="9" s="1"/>
  <c r="F109" i="9"/>
  <c r="H108" i="9"/>
  <c r="G108" i="9"/>
  <c r="F108" i="9"/>
  <c r="H107" i="9"/>
  <c r="G107" i="9"/>
  <c r="F107" i="9"/>
  <c r="H106" i="9"/>
  <c r="G106" i="9"/>
  <c r="F106" i="9"/>
  <c r="H105" i="9"/>
  <c r="G105" i="9"/>
  <c r="F105" i="9"/>
  <c r="H104" i="9"/>
  <c r="G104" i="9"/>
  <c r="E104" i="9" s="1"/>
  <c r="F104" i="9"/>
  <c r="H103" i="9"/>
  <c r="G103" i="9"/>
  <c r="F103" i="9"/>
  <c r="H102" i="9"/>
  <c r="G102" i="9"/>
  <c r="F102" i="9"/>
  <c r="H101" i="9"/>
  <c r="G101" i="9"/>
  <c r="F101" i="9"/>
  <c r="H100" i="9"/>
  <c r="E100" i="9" s="1"/>
  <c r="B100" i="9" s="1"/>
  <c r="G100" i="9"/>
  <c r="F100" i="9"/>
  <c r="H99" i="9"/>
  <c r="G99" i="9"/>
  <c r="F99" i="9"/>
  <c r="H98" i="9"/>
  <c r="G98" i="9"/>
  <c r="E98" i="9" s="1"/>
  <c r="B98" i="9" s="1"/>
  <c r="F98" i="9"/>
  <c r="H97" i="9"/>
  <c r="G97" i="9"/>
  <c r="F97" i="9"/>
  <c r="H96" i="9"/>
  <c r="E96" i="9" s="1"/>
  <c r="G96" i="9"/>
  <c r="F96" i="9"/>
  <c r="H95" i="9"/>
  <c r="E95" i="9" s="1"/>
  <c r="B95" i="9" s="1"/>
  <c r="G95" i="9"/>
  <c r="F95" i="9"/>
  <c r="H94" i="9"/>
  <c r="G94" i="9"/>
  <c r="F94" i="9"/>
  <c r="H93" i="9"/>
  <c r="G93" i="9"/>
  <c r="E93" i="9" s="1"/>
  <c r="B93" i="9" s="1"/>
  <c r="F93" i="9"/>
  <c r="H92" i="9"/>
  <c r="G92" i="9"/>
  <c r="F92" i="9"/>
  <c r="H91" i="9"/>
  <c r="E91" i="9" s="1"/>
  <c r="B91" i="9" s="1"/>
  <c r="G91" i="9"/>
  <c r="F91" i="9"/>
  <c r="H90" i="9"/>
  <c r="G90" i="9"/>
  <c r="F90" i="9"/>
  <c r="H89" i="9"/>
  <c r="G89" i="9"/>
  <c r="F89" i="9"/>
  <c r="H88" i="9"/>
  <c r="G88" i="9"/>
  <c r="F88" i="9"/>
  <c r="H87" i="9"/>
  <c r="G87" i="9"/>
  <c r="F87" i="9"/>
  <c r="H86" i="9"/>
  <c r="G86" i="9"/>
  <c r="F86" i="9"/>
  <c r="H85" i="9"/>
  <c r="G85" i="9"/>
  <c r="F85" i="9"/>
  <c r="H84" i="9"/>
  <c r="E84" i="9" s="1"/>
  <c r="B84" i="9" s="1"/>
  <c r="G84" i="9"/>
  <c r="F84" i="9"/>
  <c r="H83" i="9"/>
  <c r="G83" i="9"/>
  <c r="F83" i="9"/>
  <c r="H82" i="9"/>
  <c r="G82" i="9"/>
  <c r="F82" i="9"/>
  <c r="H81" i="9"/>
  <c r="G81" i="9"/>
  <c r="F81" i="9"/>
  <c r="H80" i="9"/>
  <c r="E80" i="9" s="1"/>
  <c r="B80" i="9" s="1"/>
  <c r="G80" i="9"/>
  <c r="F80" i="9"/>
  <c r="H79" i="9"/>
  <c r="G79" i="9"/>
  <c r="F79" i="9"/>
  <c r="H78" i="9"/>
  <c r="G78" i="9"/>
  <c r="F78" i="9"/>
  <c r="H77" i="9"/>
  <c r="G77" i="9"/>
  <c r="F77" i="9"/>
  <c r="H76" i="9"/>
  <c r="E76" i="9" s="1"/>
  <c r="G76" i="9"/>
  <c r="F76" i="9"/>
  <c r="H75" i="9"/>
  <c r="E75" i="9" s="1"/>
  <c r="B75" i="9" s="1"/>
  <c r="G75" i="9"/>
  <c r="F75" i="9"/>
  <c r="H74" i="9"/>
  <c r="G74" i="9"/>
  <c r="F74" i="9"/>
  <c r="H73" i="9"/>
  <c r="G73" i="9"/>
  <c r="F73" i="9"/>
  <c r="H72" i="9"/>
  <c r="G72" i="9"/>
  <c r="F72" i="9"/>
  <c r="H71" i="9"/>
  <c r="E71" i="9" s="1"/>
  <c r="B71" i="9" s="1"/>
  <c r="G71" i="9"/>
  <c r="F71" i="9"/>
  <c r="H70" i="9"/>
  <c r="G70" i="9"/>
  <c r="F70" i="9"/>
  <c r="H69" i="9"/>
  <c r="G69" i="9"/>
  <c r="F69" i="9"/>
  <c r="H68" i="9"/>
  <c r="G68" i="9"/>
  <c r="F68" i="9"/>
  <c r="H67" i="9"/>
  <c r="G67" i="9"/>
  <c r="F67" i="9"/>
  <c r="H66" i="9"/>
  <c r="G66" i="9"/>
  <c r="F66" i="9"/>
  <c r="H65" i="9"/>
  <c r="G65" i="9"/>
  <c r="F65" i="9"/>
  <c r="H64" i="9"/>
  <c r="G64" i="9"/>
  <c r="F64" i="9"/>
  <c r="H63" i="9"/>
  <c r="E63" i="9" s="1"/>
  <c r="G63" i="9"/>
  <c r="F63" i="9"/>
  <c r="H62" i="9"/>
  <c r="G62" i="9"/>
  <c r="F62" i="9"/>
  <c r="H61" i="9"/>
  <c r="G61" i="9"/>
  <c r="F61" i="9"/>
  <c r="H60" i="9"/>
  <c r="E60" i="9" s="1"/>
  <c r="B60" i="9" s="1"/>
  <c r="G60" i="9"/>
  <c r="F60" i="9"/>
  <c r="H59" i="9"/>
  <c r="G59" i="9"/>
  <c r="F59" i="9"/>
  <c r="H58" i="9"/>
  <c r="G58" i="9"/>
  <c r="F58" i="9"/>
  <c r="H57" i="9"/>
  <c r="G57" i="9"/>
  <c r="F57" i="9"/>
  <c r="H56" i="9"/>
  <c r="G56" i="9"/>
  <c r="F56" i="9"/>
  <c r="H55" i="9"/>
  <c r="E55" i="9" s="1"/>
  <c r="B55" i="9" s="1"/>
  <c r="G55" i="9"/>
  <c r="F55" i="9"/>
  <c r="H54" i="9"/>
  <c r="G54" i="9"/>
  <c r="F54" i="9"/>
  <c r="H53" i="9"/>
  <c r="G53" i="9"/>
  <c r="F53" i="9"/>
  <c r="H52" i="9"/>
  <c r="G52" i="9"/>
  <c r="F52" i="9"/>
  <c r="H51" i="9"/>
  <c r="E51" i="9" s="1"/>
  <c r="B51" i="9" s="1"/>
  <c r="G51" i="9"/>
  <c r="F51" i="9"/>
  <c r="H50" i="9"/>
  <c r="G50" i="9"/>
  <c r="F50" i="9"/>
  <c r="H49" i="9"/>
  <c r="G49" i="9"/>
  <c r="F49" i="9"/>
  <c r="H48" i="9"/>
  <c r="G48" i="9"/>
  <c r="F48" i="9"/>
  <c r="H47" i="9"/>
  <c r="G47" i="9"/>
  <c r="F47" i="9"/>
  <c r="H46" i="9"/>
  <c r="E46" i="9" s="1"/>
  <c r="B46" i="9" s="1"/>
  <c r="G46" i="9"/>
  <c r="F46" i="9"/>
  <c r="H45" i="9"/>
  <c r="G45" i="9"/>
  <c r="E45" i="9" s="1"/>
  <c r="B45" i="9" s="1"/>
  <c r="F45" i="9"/>
  <c r="H44" i="9"/>
  <c r="G44" i="9"/>
  <c r="E44" i="9" s="1"/>
  <c r="F44" i="9"/>
  <c r="H43" i="9"/>
  <c r="G43" i="9"/>
  <c r="F43" i="9"/>
  <c r="E43" i="9"/>
  <c r="B43" i="9" s="1"/>
  <c r="H42" i="9"/>
  <c r="G42" i="9"/>
  <c r="F42" i="9"/>
  <c r="H41" i="9"/>
  <c r="G41" i="9"/>
  <c r="F41" i="9"/>
  <c r="H40" i="9"/>
  <c r="G40" i="9"/>
  <c r="F40" i="9"/>
  <c r="H39" i="9"/>
  <c r="E39" i="9" s="1"/>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D82" i="8"/>
  <c r="C1659" i="1" s="1"/>
  <c r="D77" i="8"/>
  <c r="C1654" i="1" s="1"/>
  <c r="D72" i="8"/>
  <c r="D67" i="8"/>
  <c r="D62" i="8"/>
  <c r="C1639" i="1" s="1"/>
  <c r="G1639" i="1" s="1"/>
  <c r="D57" i="8"/>
  <c r="C1634" i="1" s="1"/>
  <c r="H1634" i="1" s="1"/>
  <c r="D52" i="8"/>
  <c r="D46" i="8"/>
  <c r="D37" i="8"/>
  <c r="C1614" i="1" s="1"/>
  <c r="D27" i="8"/>
  <c r="D18" i="8"/>
  <c r="D8" i="8"/>
  <c r="C1585" i="1" s="1"/>
  <c r="G1585" i="1" s="1"/>
  <c r="E44" i="7"/>
  <c r="I36" i="3" s="1"/>
  <c r="D44" i="7"/>
  <c r="E39" i="7"/>
  <c r="D39" i="7"/>
  <c r="D38" i="7" s="1"/>
  <c r="H35" i="3" s="1"/>
  <c r="E38" i="7"/>
  <c r="I35" i="3" s="1"/>
  <c r="E30" i="7"/>
  <c r="D30" i="7"/>
  <c r="E23" i="7"/>
  <c r="D23" i="7"/>
  <c r="E14" i="7"/>
  <c r="D14" i="7"/>
  <c r="C1547" i="1" s="1"/>
  <c r="E7" i="7"/>
  <c r="D7" i="7"/>
  <c r="F140" i="6"/>
  <c r="F139" i="6"/>
  <c r="F138" i="6"/>
  <c r="F137" i="6"/>
  <c r="F136" i="6"/>
  <c r="F135" i="6"/>
  <c r="F134" i="6"/>
  <c r="F133" i="6"/>
  <c r="F132" i="6"/>
  <c r="F131" i="6"/>
  <c r="E130" i="6"/>
  <c r="E129" i="6" s="1"/>
  <c r="D130" i="6"/>
  <c r="D129" i="6"/>
  <c r="F128" i="6"/>
  <c r="F127" i="6"/>
  <c r="F126" i="6"/>
  <c r="F125" i="6"/>
  <c r="F124" i="6"/>
  <c r="F123" i="6"/>
  <c r="E122" i="6"/>
  <c r="D122" i="6"/>
  <c r="F122" i="6" s="1"/>
  <c r="F121" i="6"/>
  <c r="F120" i="6"/>
  <c r="F119" i="6"/>
  <c r="F118" i="6"/>
  <c r="E118" i="6"/>
  <c r="D118" i="6"/>
  <c r="F117" i="6"/>
  <c r="F116" i="6"/>
  <c r="E115" i="6"/>
  <c r="E114" i="6" s="1"/>
  <c r="D1510" i="1" s="1"/>
  <c r="D115"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D89" i="6" s="1"/>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D255" i="5" s="1"/>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190" i="1" s="1"/>
  <c r="D186" i="5"/>
  <c r="F186" i="5" s="1"/>
  <c r="F185" i="5"/>
  <c r="F184" i="5"/>
  <c r="F183" i="5"/>
  <c r="F182" i="5"/>
  <c r="E181" i="5"/>
  <c r="D1185" i="1" s="1"/>
  <c r="G1185" i="1" s="1"/>
  <c r="D181" i="5"/>
  <c r="F180" i="5"/>
  <c r="F179" i="5"/>
  <c r="E178" i="5"/>
  <c r="H336" i="9" s="1"/>
  <c r="D178" i="5"/>
  <c r="G336" i="9" s="1"/>
  <c r="F174" i="5"/>
  <c r="F173" i="5"/>
  <c r="F172" i="5"/>
  <c r="E171" i="5"/>
  <c r="D171" i="5"/>
  <c r="F170" i="5"/>
  <c r="F169" i="5"/>
  <c r="F168" i="5"/>
  <c r="F167" i="5"/>
  <c r="F166" i="5"/>
  <c r="E165" i="5"/>
  <c r="D1170" i="1" s="1"/>
  <c r="G1170" i="1" s="1"/>
  <c r="D165" i="5"/>
  <c r="F164" i="5"/>
  <c r="F163" i="5"/>
  <c r="F162" i="5"/>
  <c r="F161" i="5"/>
  <c r="F160" i="5"/>
  <c r="F159" i="5"/>
  <c r="F158" i="5"/>
  <c r="F157" i="5"/>
  <c r="F156" i="5"/>
  <c r="F155" i="5"/>
  <c r="F154" i="5"/>
  <c r="F153" i="5"/>
  <c r="F152" i="5"/>
  <c r="F151" i="5"/>
  <c r="E150" i="5"/>
  <c r="E147" i="5" s="1"/>
  <c r="D1152" i="1" s="1"/>
  <c r="D150" i="5"/>
  <c r="D147" i="5" s="1"/>
  <c r="F149" i="5"/>
  <c r="F148"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2" i="5" s="1"/>
  <c r="F81" i="5"/>
  <c r="F80" i="5"/>
  <c r="F79" i="5"/>
  <c r="F78" i="5"/>
  <c r="F77" i="5"/>
  <c r="E76" i="5"/>
  <c r="D76" i="5"/>
  <c r="F75" i="5"/>
  <c r="F74" i="5"/>
  <c r="F73" i="5"/>
  <c r="F72" i="5"/>
  <c r="E71" i="5"/>
  <c r="D1076" i="1" s="1"/>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018" i="1" s="1"/>
  <c r="D13"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D589" i="4"/>
  <c r="F588" i="4"/>
  <c r="F587" i="4"/>
  <c r="F586" i="4"/>
  <c r="F585" i="4"/>
  <c r="E585" i="4"/>
  <c r="D585" i="4"/>
  <c r="E584" i="4"/>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D536" i="4" s="1"/>
  <c r="C530" i="1" s="1"/>
  <c r="F541" i="4"/>
  <c r="F540" i="4"/>
  <c r="F539" i="4"/>
  <c r="F538" i="4"/>
  <c r="E537" i="4"/>
  <c r="D537" i="4"/>
  <c r="F537" i="4" s="1"/>
  <c r="F534" i="4"/>
  <c r="F533" i="4"/>
  <c r="E532" i="4"/>
  <c r="D532" i="4"/>
  <c r="F532" i="4" s="1"/>
  <c r="F531" i="4"/>
  <c r="F530" i="4"/>
  <c r="F529" i="4"/>
  <c r="E529" i="4"/>
  <c r="E522" i="4" s="1"/>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F480" i="4"/>
  <c r="E480" i="4"/>
  <c r="D480" i="4"/>
  <c r="F478" i="4"/>
  <c r="F477" i="4"/>
  <c r="E476" i="4"/>
  <c r="D476" i="4"/>
  <c r="F476" i="4" s="1"/>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G439" i="1" s="1"/>
  <c r="D445" i="4"/>
  <c r="F445" i="4" s="1"/>
  <c r="F444" i="4"/>
  <c r="F443" i="4"/>
  <c r="F442" i="4"/>
  <c r="F441" i="4"/>
  <c r="E440" i="4"/>
  <c r="D440" i="4"/>
  <c r="F440" i="4" s="1"/>
  <c r="F439" i="4"/>
  <c r="F438" i="4"/>
  <c r="E437" i="4"/>
  <c r="D437" i="4"/>
  <c r="F437" i="4" s="1"/>
  <c r="F436" i="4"/>
  <c r="F435" i="4"/>
  <c r="F434" i="4"/>
  <c r="F433" i="4"/>
  <c r="F432" i="4"/>
  <c r="E432" i="4"/>
  <c r="D426" i="1" s="1"/>
  <c r="H426" i="1" s="1"/>
  <c r="D432" i="4"/>
  <c r="E428" i="4"/>
  <c r="D423" i="1" s="1"/>
  <c r="D428" i="4"/>
  <c r="E427" i="4"/>
  <c r="D422" i="1" s="1"/>
  <c r="D427" i="4"/>
  <c r="E426" i="4"/>
  <c r="D421" i="1" s="1"/>
  <c r="G421" i="1" s="1"/>
  <c r="D426" i="4"/>
  <c r="F421" i="4"/>
  <c r="F420" i="4"/>
  <c r="F419" i="4"/>
  <c r="F416" i="4"/>
  <c r="F415" i="4"/>
  <c r="F414" i="4"/>
  <c r="F413" i="4"/>
  <c r="E412" i="4"/>
  <c r="F412" i="4" s="1"/>
  <c r="D412" i="4"/>
  <c r="F411" i="4"/>
  <c r="E410" i="4"/>
  <c r="D410" i="4"/>
  <c r="F410" i="4" s="1"/>
  <c r="F409" i="4"/>
  <c r="F408" i="4"/>
  <c r="E407" i="4"/>
  <c r="D407" i="4"/>
  <c r="D406" i="4" s="1"/>
  <c r="F406" i="4" s="1"/>
  <c r="E406" i="4"/>
  <c r="F405" i="4"/>
  <c r="F404" i="4"/>
  <c r="F403" i="4"/>
  <c r="F402" i="4"/>
  <c r="E401" i="4"/>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E361" i="4" s="1"/>
  <c r="D356" i="1"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F322" i="4"/>
  <c r="E322" i="4"/>
  <c r="E321" i="4" s="1"/>
  <c r="D316" i="1" s="1"/>
  <c r="D322" i="4"/>
  <c r="F320" i="4"/>
  <c r="F319" i="4"/>
  <c r="F318" i="4"/>
  <c r="F317" i="4"/>
  <c r="F316" i="4"/>
  <c r="F315" i="4"/>
  <c r="E314" i="4"/>
  <c r="D314" i="4"/>
  <c r="F314" i="4" s="1"/>
  <c r="F313" i="4"/>
  <c r="F312" i="4"/>
  <c r="F311" i="4"/>
  <c r="E310" i="4"/>
  <c r="D310" i="4"/>
  <c r="F306" i="4"/>
  <c r="F305" i="4"/>
  <c r="F304" i="4"/>
  <c r="F303" i="4"/>
  <c r="F302" i="4"/>
  <c r="F298" i="4"/>
  <c r="E298" i="4"/>
  <c r="D298" i="4"/>
  <c r="E297" i="4"/>
  <c r="D293" i="1" s="1"/>
  <c r="H293" i="1" s="1"/>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F278" i="4" s="1"/>
  <c r="D278" i="4"/>
  <c r="F277" i="4"/>
  <c r="F276" i="4"/>
  <c r="F275" i="4"/>
  <c r="E274" i="4"/>
  <c r="D274" i="4"/>
  <c r="D273" i="4" s="1"/>
  <c r="C269" i="1" s="1"/>
  <c r="F272" i="4"/>
  <c r="F271" i="4"/>
  <c r="F270" i="4"/>
  <c r="E269" i="4"/>
  <c r="F269" i="4" s="1"/>
  <c r="D269" i="4"/>
  <c r="F268" i="4"/>
  <c r="F267" i="4"/>
  <c r="F266" i="4"/>
  <c r="F265" i="4"/>
  <c r="F264" i="4"/>
  <c r="F263" i="4"/>
  <c r="E263" i="4"/>
  <c r="D263" i="4"/>
  <c r="D262" i="4"/>
  <c r="F261" i="4"/>
  <c r="F260" i="4"/>
  <c r="F259" i="4"/>
  <c r="F258" i="4"/>
  <c r="E257" i="4"/>
  <c r="D257" i="4"/>
  <c r="F256" i="4"/>
  <c r="F255" i="4"/>
  <c r="E254" i="4"/>
  <c r="D254" i="4"/>
  <c r="F253" i="4"/>
  <c r="F252" i="4"/>
  <c r="F251" i="4"/>
  <c r="E250" i="4"/>
  <c r="D246" i="1" s="1"/>
  <c r="D250" i="4"/>
  <c r="F249" i="4"/>
  <c r="F248" i="4"/>
  <c r="F247" i="4"/>
  <c r="E246" i="4"/>
  <c r="D246" i="4"/>
  <c r="F245" i="4"/>
  <c r="F244" i="4"/>
  <c r="F243" i="4"/>
  <c r="F242" i="4"/>
  <c r="E242" i="4"/>
  <c r="D242" i="4"/>
  <c r="F241" i="4"/>
  <c r="F240" i="4"/>
  <c r="F239" i="4"/>
  <c r="F238" i="4"/>
  <c r="E237" i="4"/>
  <c r="D237" i="4"/>
  <c r="F236" i="4"/>
  <c r="F235" i="4"/>
  <c r="E234" i="4"/>
  <c r="D234" i="4"/>
  <c r="F234" i="4" s="1"/>
  <c r="F233" i="4"/>
  <c r="F232" i="4"/>
  <c r="E231" i="4"/>
  <c r="D231" i="4"/>
  <c r="F229" i="4"/>
  <c r="F228" i="4"/>
  <c r="F227" i="4"/>
  <c r="F226" i="4"/>
  <c r="E225" i="4"/>
  <c r="F225" i="4" s="1"/>
  <c r="D225" i="4"/>
  <c r="F224" i="4"/>
  <c r="F223" i="4"/>
  <c r="E222" i="4"/>
  <c r="D218" i="1" s="1"/>
  <c r="D222" i="4"/>
  <c r="D221" i="4"/>
  <c r="F220" i="4"/>
  <c r="F219" i="4"/>
  <c r="F218" i="4"/>
  <c r="F217" i="4"/>
  <c r="E216" i="4"/>
  <c r="D216" i="4"/>
  <c r="F215" i="4"/>
  <c r="F214" i="4"/>
  <c r="F213" i="4"/>
  <c r="F212" i="4"/>
  <c r="F211" i="4"/>
  <c r="F210" i="4"/>
  <c r="F209" i="4"/>
  <c r="E208" i="4"/>
  <c r="F208" i="4" s="1"/>
  <c r="D208" i="4"/>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C166" i="1" s="1"/>
  <c r="F169" i="4"/>
  <c r="F168" i="4"/>
  <c r="F167" i="4"/>
  <c r="F166" i="4"/>
  <c r="E165" i="4"/>
  <c r="D161" i="1" s="1"/>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D141" i="4"/>
  <c r="E140" i="4"/>
  <c r="D136" i="1" s="1"/>
  <c r="F139" i="4"/>
  <c r="F138" i="4"/>
  <c r="F137" i="4"/>
  <c r="F136" i="4"/>
  <c r="F135" i="4"/>
  <c r="E135" i="4"/>
  <c r="D135" i="4"/>
  <c r="E134" i="4"/>
  <c r="D134" i="4"/>
  <c r="F134" i="4" s="1"/>
  <c r="F133" i="4"/>
  <c r="F132" i="4"/>
  <c r="F131" i="4"/>
  <c r="F130" i="4"/>
  <c r="E129" i="4"/>
  <c r="D129" i="4"/>
  <c r="F128" i="4"/>
  <c r="F127" i="4"/>
  <c r="E126" i="4"/>
  <c r="E125" i="4" s="1"/>
  <c r="D126" i="4"/>
  <c r="D125" i="4"/>
  <c r="F124" i="4"/>
  <c r="F123" i="4"/>
  <c r="F122" i="4"/>
  <c r="F121" i="4"/>
  <c r="E120" i="4"/>
  <c r="F120" i="4" s="1"/>
  <c r="D120" i="4"/>
  <c r="F119" i="4"/>
  <c r="F118" i="4"/>
  <c r="F117" i="4"/>
  <c r="F116" i="4"/>
  <c r="F115" i="4"/>
  <c r="F114" i="4"/>
  <c r="F113" i="4"/>
  <c r="E112" i="4"/>
  <c r="D108" i="1" s="1"/>
  <c r="H108" i="1" s="1"/>
  <c r="D112" i="4"/>
  <c r="F112" i="4" s="1"/>
  <c r="F111" i="4"/>
  <c r="F110" i="4"/>
  <c r="F109" i="4"/>
  <c r="F108" i="4"/>
  <c r="E107" i="4"/>
  <c r="D107" i="4"/>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D79" i="1" s="1"/>
  <c r="H79" i="1" s="1"/>
  <c r="D83" i="4"/>
  <c r="F81" i="4"/>
  <c r="F80" i="4"/>
  <c r="F79" i="4"/>
  <c r="F78" i="4"/>
  <c r="E77" i="4"/>
  <c r="D77" i="4"/>
  <c r="F77" i="4" s="1"/>
  <c r="F76" i="4"/>
  <c r="F75" i="4"/>
  <c r="E74" i="4"/>
  <c r="D70" i="1" s="1"/>
  <c r="D74" i="4"/>
  <c r="F73" i="4"/>
  <c r="F72" i="4"/>
  <c r="E71" i="4"/>
  <c r="D71" i="4"/>
  <c r="F71" i="4" s="1"/>
  <c r="F70" i="4"/>
  <c r="F69" i="4"/>
  <c r="E68" i="4"/>
  <c r="D64" i="1" s="1"/>
  <c r="G64" i="1" s="1"/>
  <c r="D68" i="4"/>
  <c r="F68" i="4" s="1"/>
  <c r="F67" i="4"/>
  <c r="F66" i="4"/>
  <c r="F65" i="4"/>
  <c r="E64" i="4"/>
  <c r="F64" i="4" s="1"/>
  <c r="D64" i="4"/>
  <c r="F63" i="4"/>
  <c r="F62" i="4"/>
  <c r="E61" i="4"/>
  <c r="D57" i="1" s="1"/>
  <c r="G57" i="1" s="1"/>
  <c r="D61" i="4"/>
  <c r="F60" i="4"/>
  <c r="F59" i="4"/>
  <c r="E58" i="4"/>
  <c r="D54" i="1" s="1"/>
  <c r="D58" i="4"/>
  <c r="F57" i="4"/>
  <c r="F56" i="4"/>
  <c r="F55" i="4"/>
  <c r="F54" i="4"/>
  <c r="E53" i="4"/>
  <c r="D53" i="4"/>
  <c r="F52" i="4"/>
  <c r="F51" i="4"/>
  <c r="E50" i="4"/>
  <c r="D50" i="4"/>
  <c r="F50" i="4" s="1"/>
  <c r="F48" i="4"/>
  <c r="F47" i="4"/>
  <c r="F46" i="4"/>
  <c r="F45" i="4"/>
  <c r="E44" i="4"/>
  <c r="D44" i="4"/>
  <c r="E43" i="4"/>
  <c r="F42" i="4"/>
  <c r="F41" i="4"/>
  <c r="F40" i="4"/>
  <c r="E39" i="4"/>
  <c r="D35" i="1" s="1"/>
  <c r="H35" i="1" s="1"/>
  <c r="D39" i="4"/>
  <c r="F39" i="4" s="1"/>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D7"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C1683" i="1"/>
  <c r="G1683" i="1" s="1"/>
  <c r="C1682" i="1"/>
  <c r="H1682" i="1" s="1"/>
  <c r="C1680" i="1"/>
  <c r="H1679" i="1"/>
  <c r="C1679" i="1"/>
  <c r="G1679" i="1" s="1"/>
  <c r="H1678" i="1"/>
  <c r="G1678" i="1"/>
  <c r="C1678" i="1"/>
  <c r="C1677" i="1"/>
  <c r="C1676" i="1"/>
  <c r="H1675" i="1"/>
  <c r="C1675" i="1"/>
  <c r="G1675" i="1" s="1"/>
  <c r="H1674" i="1"/>
  <c r="G1674" i="1"/>
  <c r="C1674" i="1"/>
  <c r="C1673" i="1"/>
  <c r="H1673" i="1" s="1"/>
  <c r="C1672" i="1"/>
  <c r="C1671" i="1"/>
  <c r="G1671" i="1" s="1"/>
  <c r="C1670" i="1"/>
  <c r="G1670" i="1" s="1"/>
  <c r="C1669" i="1"/>
  <c r="H1669" i="1" s="1"/>
  <c r="C1668" i="1"/>
  <c r="H1667" i="1"/>
  <c r="C1667" i="1"/>
  <c r="G1667" i="1" s="1"/>
  <c r="C1666" i="1"/>
  <c r="H1666" i="1" s="1"/>
  <c r="G1665" i="1"/>
  <c r="C1665" i="1"/>
  <c r="H1665" i="1" s="1"/>
  <c r="C1664" i="1"/>
  <c r="H1663" i="1"/>
  <c r="C1663" i="1"/>
  <c r="G1663" i="1" s="1"/>
  <c r="G1662" i="1"/>
  <c r="C1662" i="1"/>
  <c r="H1662" i="1" s="1"/>
  <c r="G1661" i="1"/>
  <c r="C1661" i="1"/>
  <c r="H1661" i="1" s="1"/>
  <c r="C1660" i="1"/>
  <c r="H1658" i="1"/>
  <c r="G1658" i="1"/>
  <c r="C1658" i="1"/>
  <c r="G1657" i="1"/>
  <c r="C1657" i="1"/>
  <c r="H1657" i="1" s="1"/>
  <c r="C1656" i="1"/>
  <c r="C1655" i="1"/>
  <c r="G1655" i="1" s="1"/>
  <c r="G1653" i="1"/>
  <c r="C1653" i="1"/>
  <c r="H1653" i="1" s="1"/>
  <c r="C1652" i="1"/>
  <c r="C1651" i="1"/>
  <c r="H1650" i="1"/>
  <c r="G1650" i="1"/>
  <c r="C1650" i="1"/>
  <c r="C1649" i="1"/>
  <c r="C1648" i="1"/>
  <c r="G1647" i="1"/>
  <c r="C1647" i="1"/>
  <c r="H1647" i="1" s="1"/>
  <c r="C1646" i="1"/>
  <c r="G1645" i="1"/>
  <c r="C1645" i="1"/>
  <c r="H1645" i="1" s="1"/>
  <c r="C1644" i="1"/>
  <c r="H1643" i="1"/>
  <c r="G1643" i="1"/>
  <c r="C1643" i="1"/>
  <c r="C1642" i="1"/>
  <c r="C1641" i="1"/>
  <c r="C1640" i="1"/>
  <c r="H1638" i="1"/>
  <c r="G1638" i="1"/>
  <c r="C1638" i="1"/>
  <c r="C1637" i="1"/>
  <c r="H1637" i="1" s="1"/>
  <c r="C1636" i="1"/>
  <c r="H1635" i="1"/>
  <c r="G1635" i="1"/>
  <c r="C1635" i="1"/>
  <c r="C1633" i="1"/>
  <c r="H1633" i="1" s="1"/>
  <c r="C1632" i="1"/>
  <c r="C1631" i="1"/>
  <c r="H1630" i="1"/>
  <c r="G1630" i="1"/>
  <c r="C1630" i="1"/>
  <c r="C1629" i="1"/>
  <c r="C1627" i="1"/>
  <c r="H1626" i="1"/>
  <c r="G1626" i="1"/>
  <c r="C1626" i="1"/>
  <c r="C1625" i="1"/>
  <c r="C1624" i="1"/>
  <c r="C1623" i="1"/>
  <c r="H1623" i="1" s="1"/>
  <c r="C1620" i="1"/>
  <c r="H1619" i="1"/>
  <c r="G1619" i="1"/>
  <c r="C1619" i="1"/>
  <c r="C1618" i="1"/>
  <c r="H1618" i="1" s="1"/>
  <c r="C1617" i="1"/>
  <c r="C1616" i="1"/>
  <c r="C1615" i="1"/>
  <c r="C1613" i="1"/>
  <c r="H1613" i="1" s="1"/>
  <c r="C1612" i="1"/>
  <c r="C1611" i="1"/>
  <c r="H1610" i="1"/>
  <c r="G1610" i="1"/>
  <c r="C1610" i="1"/>
  <c r="C1609" i="1"/>
  <c r="H1609" i="1" s="1"/>
  <c r="C1608" i="1"/>
  <c r="C1607" i="1"/>
  <c r="H1607" i="1" s="1"/>
  <c r="C1606" i="1"/>
  <c r="G1606" i="1" s="1"/>
  <c r="C1605" i="1"/>
  <c r="C1603" i="1"/>
  <c r="H1603" i="1" s="1"/>
  <c r="C1601" i="1"/>
  <c r="C1600" i="1"/>
  <c r="H1599" i="1"/>
  <c r="G1599" i="1"/>
  <c r="C1599" i="1"/>
  <c r="G1598" i="1"/>
  <c r="C1598" i="1"/>
  <c r="H1598" i="1" s="1"/>
  <c r="G1597" i="1"/>
  <c r="C1597" i="1"/>
  <c r="H1597" i="1" s="1"/>
  <c r="C1596" i="1"/>
  <c r="C1595" i="1"/>
  <c r="H1595" i="1" s="1"/>
  <c r="C1594" i="1"/>
  <c r="G1594" i="1" s="1"/>
  <c r="C1593" i="1"/>
  <c r="H1593" i="1" s="1"/>
  <c r="C1592" i="1"/>
  <c r="H1592" i="1" s="1"/>
  <c r="C1591" i="1"/>
  <c r="C1590" i="1"/>
  <c r="C1589" i="1"/>
  <c r="G1589" i="1" s="1"/>
  <c r="C1588" i="1"/>
  <c r="C1587" i="1"/>
  <c r="C1586" i="1"/>
  <c r="C1584" i="1"/>
  <c r="H1584" i="1" s="1"/>
  <c r="C1582" i="1"/>
  <c r="D1581" i="1"/>
  <c r="J1581" i="1" s="1"/>
  <c r="C1581" i="1"/>
  <c r="D1580" i="1"/>
  <c r="C1580" i="1"/>
  <c r="D1579" i="1"/>
  <c r="C1579" i="1"/>
  <c r="G1579" i="1" s="1"/>
  <c r="D1578" i="1"/>
  <c r="C1578" i="1"/>
  <c r="G1578" i="1" s="1"/>
  <c r="H1577" i="1"/>
  <c r="D1577" i="1"/>
  <c r="C1577" i="1"/>
  <c r="G1577" i="1" s="1"/>
  <c r="J1576" i="1"/>
  <c r="D1576" i="1"/>
  <c r="C1576" i="1"/>
  <c r="H1575" i="1"/>
  <c r="G1575" i="1"/>
  <c r="I1575" i="1" s="1"/>
  <c r="D1575" i="1"/>
  <c r="J1575" i="1" s="1"/>
  <c r="C1575" i="1"/>
  <c r="D1574" i="1"/>
  <c r="C1574" i="1"/>
  <c r="D1573" i="1"/>
  <c r="C1573" i="1"/>
  <c r="D1572" i="1"/>
  <c r="C1572" i="1"/>
  <c r="D1571" i="1"/>
  <c r="C1571" i="1"/>
  <c r="D1570" i="1"/>
  <c r="J1570" i="1" s="1"/>
  <c r="C1570" i="1"/>
  <c r="H1569" i="1"/>
  <c r="G1569" i="1"/>
  <c r="I1569" i="1" s="1"/>
  <c r="D1569" i="1"/>
  <c r="J1569" i="1" s="1"/>
  <c r="C1569" i="1"/>
  <c r="D1568" i="1"/>
  <c r="C1568" i="1"/>
  <c r="G1568" i="1" s="1"/>
  <c r="D1567" i="1"/>
  <c r="C1567" i="1"/>
  <c r="D1566" i="1"/>
  <c r="C1566" i="1"/>
  <c r="D1565" i="1"/>
  <c r="C1565" i="1"/>
  <c r="G1565" i="1" s="1"/>
  <c r="D1564" i="1"/>
  <c r="J1564" i="1" s="1"/>
  <c r="C1564" i="1"/>
  <c r="D1563" i="1"/>
  <c r="C1563" i="1"/>
  <c r="H1562" i="1"/>
  <c r="D1562" i="1"/>
  <c r="C1562" i="1"/>
  <c r="G1562" i="1" s="1"/>
  <c r="J1561" i="1"/>
  <c r="D1561" i="1"/>
  <c r="C1561" i="1"/>
  <c r="H1560" i="1"/>
  <c r="G1560" i="1"/>
  <c r="D1560" i="1"/>
  <c r="J1560" i="1" s="1"/>
  <c r="C1560" i="1"/>
  <c r="D1559" i="1"/>
  <c r="J1559" i="1" s="1"/>
  <c r="C1559" i="1"/>
  <c r="D1558" i="1"/>
  <c r="J1558" i="1" s="1"/>
  <c r="C1558" i="1"/>
  <c r="D1557" i="1"/>
  <c r="J1557" i="1" s="1"/>
  <c r="C1557" i="1"/>
  <c r="C1556" i="1"/>
  <c r="H1554" i="1"/>
  <c r="G1554" i="1"/>
  <c r="D1554" i="1"/>
  <c r="J1554" i="1" s="1"/>
  <c r="C1554" i="1"/>
  <c r="D1553" i="1"/>
  <c r="J1553" i="1" s="1"/>
  <c r="C1553" i="1"/>
  <c r="D1552" i="1"/>
  <c r="C1552" i="1"/>
  <c r="D1551" i="1"/>
  <c r="C1551" i="1"/>
  <c r="H1550" i="1"/>
  <c r="D1550" i="1"/>
  <c r="C1550" i="1"/>
  <c r="G1550" i="1" s="1"/>
  <c r="D1549" i="1"/>
  <c r="J1549" i="1" s="1"/>
  <c r="C1549" i="1"/>
  <c r="D1548" i="1"/>
  <c r="C1548" i="1"/>
  <c r="D1547" i="1"/>
  <c r="G1546" i="1"/>
  <c r="D1546" i="1"/>
  <c r="J1546" i="1" s="1"/>
  <c r="C1546" i="1"/>
  <c r="D1545" i="1"/>
  <c r="C1545" i="1"/>
  <c r="D1544" i="1"/>
  <c r="C1544" i="1"/>
  <c r="D1543" i="1"/>
  <c r="C1543" i="1"/>
  <c r="D1542" i="1"/>
  <c r="C1542"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C1511"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C1435" i="1"/>
  <c r="D1434" i="1"/>
  <c r="C1434" i="1"/>
  <c r="D1433" i="1"/>
  <c r="C1433" i="1"/>
  <c r="D1432" i="1"/>
  <c r="C1432" i="1"/>
  <c r="D1430" i="1"/>
  <c r="C1430" i="1"/>
  <c r="D1429" i="1"/>
  <c r="C1429" i="1"/>
  <c r="D1428" i="1"/>
  <c r="C1428" i="1"/>
  <c r="D1427" i="1"/>
  <c r="C1427" i="1"/>
  <c r="D1426" i="1"/>
  <c r="C1426" i="1"/>
  <c r="D1425" i="1"/>
  <c r="C1425"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C1402" i="1"/>
  <c r="D1400" i="1"/>
  <c r="C1400" i="1"/>
  <c r="D1399" i="1"/>
  <c r="C1399" i="1"/>
  <c r="H1398" i="1"/>
  <c r="D1398" i="1"/>
  <c r="C1398" i="1"/>
  <c r="D1397" i="1"/>
  <c r="C1397" i="1"/>
  <c r="D1396" i="1"/>
  <c r="C1396" i="1"/>
  <c r="D1395" i="1"/>
  <c r="H1395" i="1" s="1"/>
  <c r="C1395" i="1"/>
  <c r="D1394" i="1"/>
  <c r="C1394" i="1"/>
  <c r="D1393" i="1"/>
  <c r="C1393" i="1"/>
  <c r="D1392" i="1"/>
  <c r="C1392" i="1"/>
  <c r="H1391" i="1"/>
  <c r="D1391" i="1"/>
  <c r="C1391" i="1"/>
  <c r="D1390" i="1"/>
  <c r="H1390" i="1" s="1"/>
  <c r="C1390" i="1"/>
  <c r="D1389" i="1"/>
  <c r="C1389" i="1"/>
  <c r="D1388" i="1"/>
  <c r="C1388" i="1"/>
  <c r="D1387" i="1"/>
  <c r="C1387" i="1"/>
  <c r="D1386" i="1"/>
  <c r="C1386" i="1"/>
  <c r="D1385" i="1"/>
  <c r="C1385" i="1"/>
  <c r="D1384" i="1"/>
  <c r="C1384" i="1"/>
  <c r="H1383" i="1"/>
  <c r="D1383" i="1"/>
  <c r="C1383" i="1"/>
  <c r="G1383" i="1" s="1"/>
  <c r="D1382" i="1"/>
  <c r="C1382" i="1"/>
  <c r="H1382" i="1" s="1"/>
  <c r="D1381" i="1"/>
  <c r="C1381" i="1"/>
  <c r="D1380" i="1"/>
  <c r="C1380" i="1"/>
  <c r="D1379" i="1"/>
  <c r="C1379" i="1"/>
  <c r="D1378" i="1"/>
  <c r="C1378" i="1"/>
  <c r="D1377" i="1"/>
  <c r="C1377" i="1"/>
  <c r="D1376" i="1"/>
  <c r="C1376" i="1"/>
  <c r="H1375" i="1"/>
  <c r="D1375" i="1"/>
  <c r="C1375" i="1"/>
  <c r="G1375" i="1" s="1"/>
  <c r="D1374" i="1"/>
  <c r="H1374" i="1" s="1"/>
  <c r="C1374" i="1"/>
  <c r="D1373" i="1"/>
  <c r="C1373" i="1"/>
  <c r="D1372" i="1"/>
  <c r="C1372" i="1"/>
  <c r="D1371" i="1"/>
  <c r="C1371" i="1"/>
  <c r="D1370" i="1"/>
  <c r="C1370" i="1"/>
  <c r="D1369" i="1"/>
  <c r="C1369" i="1"/>
  <c r="D1368" i="1"/>
  <c r="C1368" i="1"/>
  <c r="D1367" i="1"/>
  <c r="C1367" i="1"/>
  <c r="G1367" i="1" s="1"/>
  <c r="H1366" i="1"/>
  <c r="D1366" i="1"/>
  <c r="C1366" i="1"/>
  <c r="D1365" i="1"/>
  <c r="C1365" i="1"/>
  <c r="D1364" i="1"/>
  <c r="C1364" i="1"/>
  <c r="D1363" i="1"/>
  <c r="H1363" i="1" s="1"/>
  <c r="C1363" i="1"/>
  <c r="D1362" i="1"/>
  <c r="C1362" i="1"/>
  <c r="D1361" i="1"/>
  <c r="C1361" i="1"/>
  <c r="D1360" i="1"/>
  <c r="C1360" i="1"/>
  <c r="D1359" i="1"/>
  <c r="C1359" i="1"/>
  <c r="G1359" i="1" s="1"/>
  <c r="D1358" i="1"/>
  <c r="H1358" i="1" s="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G1204" i="1" s="1"/>
  <c r="C1204" i="1"/>
  <c r="D1203" i="1"/>
  <c r="C1203" i="1"/>
  <c r="H1203" i="1" s="1"/>
  <c r="D1202" i="1"/>
  <c r="C1202" i="1"/>
  <c r="D1201" i="1"/>
  <c r="D1200" i="1"/>
  <c r="C1200" i="1"/>
  <c r="D1199" i="1"/>
  <c r="C1199" i="1"/>
  <c r="H1199" i="1" s="1"/>
  <c r="D1198" i="1"/>
  <c r="C1198" i="1"/>
  <c r="G1198" i="1" s="1"/>
  <c r="D1197" i="1"/>
  <c r="G1197" i="1" s="1"/>
  <c r="C1197" i="1"/>
  <c r="D1196" i="1"/>
  <c r="C1196" i="1"/>
  <c r="H1196" i="1" s="1"/>
  <c r="G1195" i="1"/>
  <c r="D1195" i="1"/>
  <c r="C1195" i="1"/>
  <c r="H1195" i="1" s="1"/>
  <c r="G1194" i="1"/>
  <c r="D1194" i="1"/>
  <c r="C1194" i="1"/>
  <c r="D1193" i="1"/>
  <c r="C1193" i="1"/>
  <c r="H1193" i="1" s="1"/>
  <c r="D1192" i="1"/>
  <c r="G1192" i="1" s="1"/>
  <c r="C1192" i="1"/>
  <c r="D1191" i="1"/>
  <c r="C1191" i="1"/>
  <c r="C1190" i="1"/>
  <c r="D1189" i="1"/>
  <c r="G1189" i="1" s="1"/>
  <c r="C1189" i="1"/>
  <c r="D1188" i="1"/>
  <c r="G1188" i="1" s="1"/>
  <c r="C1188" i="1"/>
  <c r="D1187" i="1"/>
  <c r="C1187" i="1"/>
  <c r="H1187" i="1" s="1"/>
  <c r="D1186" i="1"/>
  <c r="C1186" i="1"/>
  <c r="C1185" i="1"/>
  <c r="D1184" i="1"/>
  <c r="G1184" i="1" s="1"/>
  <c r="C1184" i="1"/>
  <c r="D1183" i="1"/>
  <c r="C1183" i="1"/>
  <c r="H1183" i="1" s="1"/>
  <c r="C1182" i="1"/>
  <c r="D1179" i="1"/>
  <c r="G1179" i="1" s="1"/>
  <c r="C1179" i="1"/>
  <c r="D1178" i="1"/>
  <c r="G1178" i="1" s="1"/>
  <c r="C1178" i="1"/>
  <c r="G1177" i="1"/>
  <c r="D1177" i="1"/>
  <c r="C1177" i="1"/>
  <c r="H1177" i="1" s="1"/>
  <c r="D1176" i="1"/>
  <c r="C1176" i="1"/>
  <c r="D1175" i="1"/>
  <c r="G1175" i="1" s="1"/>
  <c r="C1175" i="1"/>
  <c r="D1174" i="1"/>
  <c r="G1174" i="1" s="1"/>
  <c r="C1174" i="1"/>
  <c r="G1173" i="1"/>
  <c r="D1173" i="1"/>
  <c r="C1173" i="1"/>
  <c r="H1173" i="1" s="1"/>
  <c r="D1172" i="1"/>
  <c r="G1172" i="1" s="1"/>
  <c r="C1172" i="1"/>
  <c r="D1171" i="1"/>
  <c r="G1171" i="1" s="1"/>
  <c r="C1171" i="1"/>
  <c r="C1170" i="1"/>
  <c r="D1169" i="1"/>
  <c r="C1169" i="1"/>
  <c r="D1168" i="1"/>
  <c r="C1168" i="1"/>
  <c r="D1167" i="1"/>
  <c r="G1167" i="1" s="1"/>
  <c r="C1167" i="1"/>
  <c r="D1166" i="1"/>
  <c r="G1166" i="1" s="1"/>
  <c r="C1166" i="1"/>
  <c r="D1165" i="1"/>
  <c r="C1165" i="1"/>
  <c r="D1164" i="1"/>
  <c r="G1164" i="1" s="1"/>
  <c r="C1164" i="1"/>
  <c r="D1163" i="1"/>
  <c r="G1163" i="1" s="1"/>
  <c r="C1163" i="1"/>
  <c r="D1162" i="1"/>
  <c r="G1162" i="1" s="1"/>
  <c r="C1162" i="1"/>
  <c r="G1161" i="1"/>
  <c r="D1161" i="1"/>
  <c r="C1161" i="1"/>
  <c r="H1161" i="1" s="1"/>
  <c r="D1160" i="1"/>
  <c r="C1160" i="1"/>
  <c r="G1160" i="1" s="1"/>
  <c r="D1159" i="1"/>
  <c r="G1159" i="1" s="1"/>
  <c r="C1159" i="1"/>
  <c r="D1158" i="1"/>
  <c r="G1158" i="1" s="1"/>
  <c r="C1158" i="1"/>
  <c r="D1157" i="1"/>
  <c r="G1157" i="1" s="1"/>
  <c r="C1157" i="1"/>
  <c r="D1156" i="1"/>
  <c r="G1156" i="1" s="1"/>
  <c r="C1156" i="1"/>
  <c r="C1155" i="1"/>
  <c r="D1154" i="1"/>
  <c r="G1154" i="1" s="1"/>
  <c r="C1154" i="1"/>
  <c r="D1153" i="1"/>
  <c r="C1153" i="1"/>
  <c r="C1152" i="1"/>
  <c r="D1151" i="1"/>
  <c r="G1151" i="1" s="1"/>
  <c r="C1151" i="1"/>
  <c r="D1150" i="1"/>
  <c r="G1150" i="1" s="1"/>
  <c r="C1150" i="1"/>
  <c r="G1149" i="1"/>
  <c r="D1149" i="1"/>
  <c r="C1149" i="1"/>
  <c r="H1149" i="1" s="1"/>
  <c r="D1148" i="1"/>
  <c r="G1148" i="1" s="1"/>
  <c r="C1148" i="1"/>
  <c r="D1147" i="1"/>
  <c r="G1147" i="1" s="1"/>
  <c r="C1147" i="1"/>
  <c r="D1146" i="1"/>
  <c r="G1146" i="1" s="1"/>
  <c r="C1146" i="1"/>
  <c r="G1145" i="1"/>
  <c r="D1145" i="1"/>
  <c r="C1145" i="1"/>
  <c r="D1144" i="1"/>
  <c r="C1144" i="1"/>
  <c r="D1143" i="1"/>
  <c r="G1143" i="1" s="1"/>
  <c r="C1143" i="1"/>
  <c r="D1142" i="1"/>
  <c r="G1142" i="1" s="1"/>
  <c r="C1142" i="1"/>
  <c r="C1141" i="1"/>
  <c r="C1140" i="1"/>
  <c r="D1139" i="1"/>
  <c r="G1139" i="1" s="1"/>
  <c r="C1139" i="1"/>
  <c r="D1138" i="1"/>
  <c r="G1138" i="1" s="1"/>
  <c r="C1138" i="1"/>
  <c r="D1137" i="1"/>
  <c r="C1137" i="1"/>
  <c r="H1137" i="1" s="1"/>
  <c r="D1136" i="1"/>
  <c r="G1136" i="1" s="1"/>
  <c r="C1136" i="1"/>
  <c r="D1135" i="1"/>
  <c r="G1135" i="1" s="1"/>
  <c r="C1135" i="1"/>
  <c r="D1134" i="1"/>
  <c r="G1134" i="1" s="1"/>
  <c r="C1134" i="1"/>
  <c r="D1133" i="1"/>
  <c r="C1133" i="1"/>
  <c r="D1132" i="1"/>
  <c r="C1132" i="1"/>
  <c r="D1131" i="1"/>
  <c r="G1131" i="1" s="1"/>
  <c r="C1131" i="1"/>
  <c r="D1130" i="1"/>
  <c r="G1130" i="1" s="1"/>
  <c r="C1130" i="1"/>
  <c r="D1129" i="1"/>
  <c r="C1129" i="1"/>
  <c r="H1129" i="1" s="1"/>
  <c r="D1128" i="1"/>
  <c r="G1128" i="1" s="1"/>
  <c r="C1128" i="1"/>
  <c r="D1127" i="1"/>
  <c r="G1127" i="1" s="1"/>
  <c r="C1127" i="1"/>
  <c r="D1126" i="1"/>
  <c r="G1126" i="1" s="1"/>
  <c r="C1126" i="1"/>
  <c r="G1125" i="1"/>
  <c r="D1125" i="1"/>
  <c r="C1125" i="1"/>
  <c r="H1125" i="1" s="1"/>
  <c r="D1124" i="1"/>
  <c r="D1123" i="1"/>
  <c r="G1123" i="1" s="1"/>
  <c r="C1123" i="1"/>
  <c r="D1122" i="1"/>
  <c r="C1122" i="1"/>
  <c r="D1121" i="1"/>
  <c r="C1121" i="1"/>
  <c r="D1120" i="1"/>
  <c r="C1120" i="1"/>
  <c r="D1119" i="1"/>
  <c r="C1119" i="1"/>
  <c r="H1119" i="1" s="1"/>
  <c r="D1118" i="1"/>
  <c r="C1118" i="1"/>
  <c r="D1117" i="1"/>
  <c r="G1117" i="1" s="1"/>
  <c r="C1117" i="1"/>
  <c r="D1116" i="1"/>
  <c r="G1116" i="1" s="1"/>
  <c r="C1116" i="1"/>
  <c r="D1115" i="1"/>
  <c r="G1115" i="1" s="1"/>
  <c r="C1115" i="1"/>
  <c r="G1114" i="1"/>
  <c r="D1114" i="1"/>
  <c r="C1114" i="1"/>
  <c r="H1114" i="1" s="1"/>
  <c r="D1113" i="1"/>
  <c r="C1113" i="1"/>
  <c r="D1112" i="1"/>
  <c r="C1112" i="1"/>
  <c r="D1111" i="1"/>
  <c r="C1111" i="1"/>
  <c r="H1111" i="1" s="1"/>
  <c r="D1110" i="1"/>
  <c r="G1110" i="1" s="1"/>
  <c r="C1110" i="1"/>
  <c r="D1109" i="1"/>
  <c r="G1109" i="1" s="1"/>
  <c r="C1109" i="1"/>
  <c r="D1108" i="1"/>
  <c r="G1108" i="1" s="1"/>
  <c r="C1108" i="1"/>
  <c r="D1107" i="1"/>
  <c r="G1107" i="1" s="1"/>
  <c r="C1107" i="1"/>
  <c r="G1106" i="1"/>
  <c r="D1106" i="1"/>
  <c r="C1106" i="1"/>
  <c r="H1106" i="1" s="1"/>
  <c r="D1105" i="1"/>
  <c r="C1105" i="1"/>
  <c r="D1104" i="1"/>
  <c r="C1104" i="1"/>
  <c r="D1103" i="1"/>
  <c r="C1103" i="1"/>
  <c r="H1103" i="1" s="1"/>
  <c r="D1102" i="1"/>
  <c r="C1102" i="1"/>
  <c r="D1101" i="1"/>
  <c r="G1101" i="1" s="1"/>
  <c r="C1101" i="1"/>
  <c r="D1100" i="1"/>
  <c r="G1100" i="1" s="1"/>
  <c r="C1100" i="1"/>
  <c r="D1099" i="1"/>
  <c r="G1099" i="1" s="1"/>
  <c r="C1099" i="1"/>
  <c r="D1098" i="1"/>
  <c r="C1098" i="1"/>
  <c r="H1098" i="1" s="1"/>
  <c r="D1097" i="1"/>
  <c r="C1097" i="1"/>
  <c r="D1096" i="1"/>
  <c r="C1096" i="1"/>
  <c r="D1095" i="1"/>
  <c r="C1095" i="1"/>
  <c r="H1095" i="1" s="1"/>
  <c r="D1094" i="1"/>
  <c r="G1094" i="1" s="1"/>
  <c r="C1094" i="1"/>
  <c r="D1092" i="1"/>
  <c r="G1092" i="1" s="1"/>
  <c r="C1092" i="1"/>
  <c r="D1091" i="1"/>
  <c r="C1091" i="1"/>
  <c r="D1090" i="1"/>
  <c r="G1090" i="1" s="1"/>
  <c r="C1090" i="1"/>
  <c r="D1089" i="1"/>
  <c r="G1089" i="1" s="1"/>
  <c r="C1089" i="1"/>
  <c r="D1088" i="1"/>
  <c r="G1088" i="1" s="1"/>
  <c r="C1088" i="1"/>
  <c r="C1087" i="1"/>
  <c r="D1086" i="1"/>
  <c r="C1086" i="1"/>
  <c r="G1086" i="1" s="1"/>
  <c r="D1085" i="1"/>
  <c r="G1085" i="1" s="1"/>
  <c r="C1085" i="1"/>
  <c r="D1084" i="1"/>
  <c r="G1084" i="1" s="1"/>
  <c r="C1084" i="1"/>
  <c r="G1083" i="1"/>
  <c r="D1083" i="1"/>
  <c r="C1083" i="1"/>
  <c r="H1083" i="1" s="1"/>
  <c r="D1082" i="1"/>
  <c r="C1082" i="1"/>
  <c r="D1081" i="1"/>
  <c r="C1081" i="1"/>
  <c r="D1080" i="1"/>
  <c r="G1080" i="1" s="1"/>
  <c r="C1080" i="1"/>
  <c r="G1079" i="1"/>
  <c r="D1079" i="1"/>
  <c r="C1079" i="1"/>
  <c r="H1079" i="1" s="1"/>
  <c r="D1078" i="1"/>
  <c r="C1078" i="1"/>
  <c r="D1077" i="1"/>
  <c r="G1077" i="1" s="1"/>
  <c r="C1077" i="1"/>
  <c r="C1076" i="1"/>
  <c r="D1073" i="1"/>
  <c r="C1073" i="1"/>
  <c r="D1072" i="1"/>
  <c r="G1072" i="1" s="1"/>
  <c r="C1072" i="1"/>
  <c r="D1071" i="1"/>
  <c r="G1071" i="1" s="1"/>
  <c r="C1071" i="1"/>
  <c r="D1070" i="1"/>
  <c r="G1070" i="1" s="1"/>
  <c r="C1070" i="1"/>
  <c r="D1069" i="1"/>
  <c r="C1069" i="1"/>
  <c r="H1069" i="1" s="1"/>
  <c r="D1068" i="1"/>
  <c r="C1068" i="1"/>
  <c r="D1067" i="1"/>
  <c r="C1067" i="1"/>
  <c r="D1066" i="1"/>
  <c r="C1066" i="1"/>
  <c r="H1066" i="1" s="1"/>
  <c r="D1065" i="1"/>
  <c r="G1065" i="1" s="1"/>
  <c r="C1065" i="1"/>
  <c r="D1064" i="1"/>
  <c r="G1064" i="1" s="1"/>
  <c r="C1064" i="1"/>
  <c r="D1063" i="1"/>
  <c r="G1063" i="1" s="1"/>
  <c r="C1063" i="1"/>
  <c r="D1062" i="1"/>
  <c r="G1062" i="1" s="1"/>
  <c r="C1062" i="1"/>
  <c r="D1061" i="1"/>
  <c r="G1061" i="1" s="1"/>
  <c r="C1061" i="1"/>
  <c r="D1060" i="1"/>
  <c r="C1060" i="1"/>
  <c r="D1059" i="1"/>
  <c r="C1059" i="1"/>
  <c r="D1058" i="1"/>
  <c r="C1058" i="1"/>
  <c r="D1057" i="1"/>
  <c r="C1057" i="1"/>
  <c r="D1056" i="1"/>
  <c r="G1056" i="1" s="1"/>
  <c r="C1056" i="1"/>
  <c r="D1055" i="1"/>
  <c r="C1055" i="1"/>
  <c r="D1054" i="1"/>
  <c r="C1054" i="1"/>
  <c r="G1053" i="1"/>
  <c r="D1053" i="1"/>
  <c r="C1053" i="1"/>
  <c r="D1052" i="1"/>
  <c r="C1052" i="1"/>
  <c r="D1051" i="1"/>
  <c r="C1051" i="1"/>
  <c r="C1050" i="1"/>
  <c r="D1049" i="1"/>
  <c r="G1049" i="1" s="1"/>
  <c r="C1049" i="1"/>
  <c r="D1048" i="1"/>
  <c r="G1048" i="1" s="1"/>
  <c r="C1048" i="1"/>
  <c r="D1047" i="1"/>
  <c r="C1047" i="1"/>
  <c r="D1046" i="1"/>
  <c r="C1046" i="1"/>
  <c r="D1045" i="1"/>
  <c r="C1045" i="1"/>
  <c r="D1044" i="1"/>
  <c r="C1044" i="1"/>
  <c r="D1043" i="1"/>
  <c r="C1043" i="1"/>
  <c r="D1042" i="1"/>
  <c r="C1042" i="1"/>
  <c r="D1041" i="1"/>
  <c r="C1041" i="1"/>
  <c r="D1040" i="1"/>
  <c r="G1040" i="1" s="1"/>
  <c r="C1040" i="1"/>
  <c r="D1039" i="1"/>
  <c r="C1039" i="1"/>
  <c r="D1038" i="1"/>
  <c r="C1038" i="1"/>
  <c r="G1037" i="1"/>
  <c r="D1037" i="1"/>
  <c r="C1037" i="1"/>
  <c r="H1037" i="1" s="1"/>
  <c r="D1036" i="1"/>
  <c r="C1036" i="1"/>
  <c r="D1035" i="1"/>
  <c r="C1035" i="1"/>
  <c r="D1034" i="1"/>
  <c r="C1034" i="1"/>
  <c r="D1033" i="1"/>
  <c r="G1033" i="1" s="1"/>
  <c r="C1033" i="1"/>
  <c r="D1032" i="1"/>
  <c r="C1032" i="1"/>
  <c r="D1031" i="1"/>
  <c r="H1031" i="1" s="1"/>
  <c r="C1031" i="1"/>
  <c r="D1030" i="1"/>
  <c r="C1030" i="1"/>
  <c r="D1029" i="1"/>
  <c r="C1029" i="1"/>
  <c r="G1029" i="1" s="1"/>
  <c r="D1028" i="1"/>
  <c r="C1028" i="1"/>
  <c r="D1027" i="1"/>
  <c r="C1027" i="1"/>
  <c r="D1026" i="1"/>
  <c r="C1026" i="1"/>
  <c r="D1025" i="1"/>
  <c r="C1025" i="1"/>
  <c r="G1025" i="1" s="1"/>
  <c r="C1024" i="1"/>
  <c r="D1023" i="1"/>
  <c r="H1023" i="1" s="1"/>
  <c r="C1023" i="1"/>
  <c r="G1023" i="1" s="1"/>
  <c r="D1022" i="1"/>
  <c r="C1022" i="1"/>
  <c r="D1021" i="1"/>
  <c r="C1021" i="1"/>
  <c r="D1020" i="1"/>
  <c r="C1020" i="1"/>
  <c r="D1019" i="1"/>
  <c r="C1019" i="1"/>
  <c r="C1018" i="1"/>
  <c r="D1016" i="1"/>
  <c r="H1016" i="1" s="1"/>
  <c r="C1016" i="1"/>
  <c r="D1015" i="1"/>
  <c r="H1015" i="1" s="1"/>
  <c r="C1015" i="1"/>
  <c r="D1014" i="1"/>
  <c r="C1014" i="1"/>
  <c r="C1013" i="1"/>
  <c r="D1010" i="1"/>
  <c r="H1010" i="1" s="1"/>
  <c r="C1010" i="1"/>
  <c r="D1009" i="1"/>
  <c r="C1009" i="1"/>
  <c r="D1008" i="1"/>
  <c r="C1008" i="1"/>
  <c r="D1007" i="1"/>
  <c r="C1007" i="1"/>
  <c r="D1006" i="1"/>
  <c r="H1006" i="1" s="1"/>
  <c r="C1006" i="1"/>
  <c r="D1005" i="1"/>
  <c r="C1005" i="1"/>
  <c r="D1004" i="1"/>
  <c r="C1004" i="1"/>
  <c r="D1003" i="1"/>
  <c r="H1003" i="1" s="1"/>
  <c r="C1003" i="1"/>
  <c r="D1002" i="1"/>
  <c r="C1002" i="1"/>
  <c r="D1001" i="1"/>
  <c r="C1001" i="1"/>
  <c r="G1001" i="1" s="1"/>
  <c r="D1000" i="1"/>
  <c r="C1000" i="1"/>
  <c r="D999" i="1"/>
  <c r="C999" i="1"/>
  <c r="D998" i="1"/>
  <c r="H998" i="1" s="1"/>
  <c r="C998" i="1"/>
  <c r="D997" i="1"/>
  <c r="H997" i="1" s="1"/>
  <c r="C997" i="1"/>
  <c r="D996" i="1"/>
  <c r="C996" i="1"/>
  <c r="D995" i="1"/>
  <c r="H995" i="1" s="1"/>
  <c r="C995" i="1"/>
  <c r="D994" i="1"/>
  <c r="C994" i="1"/>
  <c r="D993" i="1"/>
  <c r="G993" i="1" s="1"/>
  <c r="C993" i="1"/>
  <c r="D992" i="1"/>
  <c r="C992" i="1"/>
  <c r="D991" i="1"/>
  <c r="C991" i="1"/>
  <c r="G991" i="1" s="1"/>
  <c r="D990" i="1"/>
  <c r="H990" i="1" s="1"/>
  <c r="C990" i="1"/>
  <c r="D989" i="1"/>
  <c r="H989" i="1" s="1"/>
  <c r="C989" i="1"/>
  <c r="D988" i="1"/>
  <c r="C988" i="1"/>
  <c r="D987" i="1"/>
  <c r="H987" i="1" s="1"/>
  <c r="C987" i="1"/>
  <c r="D986" i="1"/>
  <c r="C986" i="1"/>
  <c r="G985" i="1"/>
  <c r="D985" i="1"/>
  <c r="C985" i="1"/>
  <c r="D984" i="1"/>
  <c r="C984" i="1"/>
  <c r="D983" i="1"/>
  <c r="H983" i="1" s="1"/>
  <c r="C983" i="1"/>
  <c r="D982" i="1"/>
  <c r="H982" i="1" s="1"/>
  <c r="C982" i="1"/>
  <c r="D981" i="1"/>
  <c r="G981" i="1" s="1"/>
  <c r="C981" i="1"/>
  <c r="D980" i="1"/>
  <c r="C980" i="1"/>
  <c r="D979" i="1"/>
  <c r="C979" i="1"/>
  <c r="D978" i="1"/>
  <c r="H978" i="1" s="1"/>
  <c r="C978" i="1"/>
  <c r="D977" i="1"/>
  <c r="C977" i="1"/>
  <c r="G977" i="1" s="1"/>
  <c r="D976" i="1"/>
  <c r="C976" i="1"/>
  <c r="D975" i="1"/>
  <c r="H975" i="1" s="1"/>
  <c r="C975" i="1"/>
  <c r="D974" i="1"/>
  <c r="H974" i="1" s="1"/>
  <c r="C974" i="1"/>
  <c r="D973" i="1"/>
  <c r="H973" i="1" s="1"/>
  <c r="C973" i="1"/>
  <c r="D972" i="1"/>
  <c r="C972" i="1"/>
  <c r="D971" i="1"/>
  <c r="H971" i="1" s="1"/>
  <c r="C971" i="1"/>
  <c r="D970" i="1"/>
  <c r="H970" i="1" s="1"/>
  <c r="C970" i="1"/>
  <c r="D969" i="1"/>
  <c r="C969" i="1"/>
  <c r="D968" i="1"/>
  <c r="C968" i="1"/>
  <c r="D967" i="1"/>
  <c r="H967" i="1" s="1"/>
  <c r="C967" i="1"/>
  <c r="D966" i="1"/>
  <c r="H966" i="1" s="1"/>
  <c r="C966" i="1"/>
  <c r="D965" i="1"/>
  <c r="C965" i="1"/>
  <c r="D964" i="1"/>
  <c r="C964" i="1"/>
  <c r="D963" i="1"/>
  <c r="C963" i="1"/>
  <c r="D962" i="1"/>
  <c r="H962" i="1" s="1"/>
  <c r="C962" i="1"/>
  <c r="G961" i="1"/>
  <c r="D961" i="1"/>
  <c r="C961" i="1"/>
  <c r="D960" i="1"/>
  <c r="C960" i="1"/>
  <c r="D959" i="1"/>
  <c r="C959" i="1"/>
  <c r="D958" i="1"/>
  <c r="H958" i="1" s="1"/>
  <c r="C958" i="1"/>
  <c r="D957" i="1"/>
  <c r="C957" i="1"/>
  <c r="G957" i="1" s="1"/>
  <c r="D956" i="1"/>
  <c r="C956" i="1"/>
  <c r="D955" i="1"/>
  <c r="C955" i="1"/>
  <c r="D954" i="1"/>
  <c r="C954" i="1"/>
  <c r="D953" i="1"/>
  <c r="G953" i="1" s="1"/>
  <c r="C953" i="1"/>
  <c r="D952" i="1"/>
  <c r="C952" i="1"/>
  <c r="D951" i="1"/>
  <c r="H951" i="1" s="1"/>
  <c r="C951" i="1"/>
  <c r="D950" i="1"/>
  <c r="H950" i="1" s="1"/>
  <c r="C950" i="1"/>
  <c r="D949" i="1"/>
  <c r="C949" i="1"/>
  <c r="G949" i="1" s="1"/>
  <c r="D948" i="1"/>
  <c r="C948" i="1"/>
  <c r="D947" i="1"/>
  <c r="C947" i="1"/>
  <c r="D946" i="1"/>
  <c r="H946" i="1" s="1"/>
  <c r="C946" i="1"/>
  <c r="D945" i="1"/>
  <c r="C945" i="1"/>
  <c r="D944" i="1"/>
  <c r="C944" i="1"/>
  <c r="D943" i="1"/>
  <c r="C943" i="1"/>
  <c r="D942" i="1"/>
  <c r="H942" i="1" s="1"/>
  <c r="C942" i="1"/>
  <c r="D941" i="1"/>
  <c r="C941" i="1"/>
  <c r="D940" i="1"/>
  <c r="C940" i="1"/>
  <c r="D939" i="1"/>
  <c r="H939" i="1" s="1"/>
  <c r="C939" i="1"/>
  <c r="D938" i="1"/>
  <c r="C938" i="1"/>
  <c r="D937" i="1"/>
  <c r="C937" i="1"/>
  <c r="D936" i="1"/>
  <c r="C936" i="1"/>
  <c r="D935" i="1"/>
  <c r="C935" i="1"/>
  <c r="G935" i="1" s="1"/>
  <c r="D934" i="1"/>
  <c r="H934" i="1" s="1"/>
  <c r="C934" i="1"/>
  <c r="D933" i="1"/>
  <c r="H933" i="1" s="1"/>
  <c r="C933" i="1"/>
  <c r="D932" i="1"/>
  <c r="C932" i="1"/>
  <c r="G931" i="1"/>
  <c r="D931" i="1"/>
  <c r="H931" i="1" s="1"/>
  <c r="C931" i="1"/>
  <c r="D930" i="1"/>
  <c r="C930" i="1"/>
  <c r="D929" i="1"/>
  <c r="G929" i="1" s="1"/>
  <c r="C929" i="1"/>
  <c r="D928" i="1"/>
  <c r="C928" i="1"/>
  <c r="D927" i="1"/>
  <c r="C927" i="1"/>
  <c r="G927" i="1" s="1"/>
  <c r="D926" i="1"/>
  <c r="H926" i="1" s="1"/>
  <c r="C926" i="1"/>
  <c r="D925" i="1"/>
  <c r="H925" i="1" s="1"/>
  <c r="C925" i="1"/>
  <c r="D924" i="1"/>
  <c r="C924" i="1"/>
  <c r="G923" i="1"/>
  <c r="D923" i="1"/>
  <c r="H923" i="1" s="1"/>
  <c r="C923" i="1"/>
  <c r="D922" i="1"/>
  <c r="C922" i="1"/>
  <c r="G921" i="1"/>
  <c r="D921" i="1"/>
  <c r="C921" i="1"/>
  <c r="D920" i="1"/>
  <c r="C920" i="1"/>
  <c r="D919" i="1"/>
  <c r="H919" i="1" s="1"/>
  <c r="C919" i="1"/>
  <c r="D918" i="1"/>
  <c r="H918" i="1" s="1"/>
  <c r="C918" i="1"/>
  <c r="D917" i="1"/>
  <c r="G917" i="1" s="1"/>
  <c r="C917" i="1"/>
  <c r="D916" i="1"/>
  <c r="C916" i="1"/>
  <c r="D915" i="1"/>
  <c r="C915" i="1"/>
  <c r="D914" i="1"/>
  <c r="H914" i="1" s="1"/>
  <c r="C914" i="1"/>
  <c r="D913" i="1"/>
  <c r="G913" i="1" s="1"/>
  <c r="C913" i="1"/>
  <c r="D912" i="1"/>
  <c r="C912" i="1"/>
  <c r="D911" i="1"/>
  <c r="H911" i="1" s="1"/>
  <c r="C911" i="1"/>
  <c r="D910" i="1"/>
  <c r="H910" i="1" s="1"/>
  <c r="C910" i="1"/>
  <c r="G909" i="1"/>
  <c r="D909" i="1"/>
  <c r="H909" i="1" s="1"/>
  <c r="C909" i="1"/>
  <c r="D908" i="1"/>
  <c r="C908" i="1"/>
  <c r="D907" i="1"/>
  <c r="H907" i="1" s="1"/>
  <c r="C907" i="1"/>
  <c r="D906" i="1"/>
  <c r="H906" i="1" s="1"/>
  <c r="C906" i="1"/>
  <c r="D905" i="1"/>
  <c r="C905" i="1"/>
  <c r="G905" i="1" s="1"/>
  <c r="D904" i="1"/>
  <c r="C904" i="1"/>
  <c r="D903" i="1"/>
  <c r="H903" i="1" s="1"/>
  <c r="C903" i="1"/>
  <c r="D902" i="1"/>
  <c r="H902" i="1" s="1"/>
  <c r="C902" i="1"/>
  <c r="D901" i="1"/>
  <c r="G901" i="1" s="1"/>
  <c r="C901" i="1"/>
  <c r="D900" i="1"/>
  <c r="C900" i="1"/>
  <c r="D899" i="1"/>
  <c r="C899" i="1"/>
  <c r="D898" i="1"/>
  <c r="H898" i="1" s="1"/>
  <c r="C898" i="1"/>
  <c r="G897" i="1"/>
  <c r="D897" i="1"/>
  <c r="C897" i="1"/>
  <c r="D896" i="1"/>
  <c r="C896" i="1"/>
  <c r="D895" i="1"/>
  <c r="C895" i="1"/>
  <c r="G895" i="1" s="1"/>
  <c r="D894" i="1"/>
  <c r="H894" i="1" s="1"/>
  <c r="C894" i="1"/>
  <c r="D893" i="1"/>
  <c r="C893" i="1"/>
  <c r="G893" i="1" s="1"/>
  <c r="D892" i="1"/>
  <c r="C892" i="1"/>
  <c r="D891" i="1"/>
  <c r="C891" i="1"/>
  <c r="D890" i="1"/>
  <c r="C890" i="1"/>
  <c r="D889" i="1"/>
  <c r="G889" i="1" s="1"/>
  <c r="C889" i="1"/>
  <c r="D888" i="1"/>
  <c r="C888" i="1"/>
  <c r="D887" i="1"/>
  <c r="H887" i="1" s="1"/>
  <c r="C887" i="1"/>
  <c r="D886" i="1"/>
  <c r="H886" i="1" s="1"/>
  <c r="C886" i="1"/>
  <c r="D885" i="1"/>
  <c r="G885" i="1" s="1"/>
  <c r="C885" i="1"/>
  <c r="D884" i="1"/>
  <c r="C884" i="1"/>
  <c r="D883" i="1"/>
  <c r="C883" i="1"/>
  <c r="D882" i="1"/>
  <c r="H882" i="1" s="1"/>
  <c r="C882" i="1"/>
  <c r="D881" i="1"/>
  <c r="G881" i="1" s="1"/>
  <c r="C881" i="1"/>
  <c r="D880" i="1"/>
  <c r="C880" i="1"/>
  <c r="D879" i="1"/>
  <c r="C879" i="1"/>
  <c r="D878" i="1"/>
  <c r="H878" i="1" s="1"/>
  <c r="C878" i="1"/>
  <c r="D877" i="1"/>
  <c r="C877" i="1"/>
  <c r="D876" i="1"/>
  <c r="C876" i="1"/>
  <c r="G875" i="1"/>
  <c r="D875" i="1"/>
  <c r="H875" i="1" s="1"/>
  <c r="C875" i="1"/>
  <c r="D874" i="1"/>
  <c r="C874" i="1"/>
  <c r="D873" i="1"/>
  <c r="C873" i="1"/>
  <c r="G873" i="1" s="1"/>
  <c r="D872" i="1"/>
  <c r="C872" i="1"/>
  <c r="D871" i="1"/>
  <c r="C871" i="1"/>
  <c r="G871" i="1" s="1"/>
  <c r="D870" i="1"/>
  <c r="H870" i="1" s="1"/>
  <c r="C870" i="1"/>
  <c r="D869" i="1"/>
  <c r="C869" i="1"/>
  <c r="D868" i="1"/>
  <c r="C868" i="1"/>
  <c r="G867" i="1"/>
  <c r="D867" i="1"/>
  <c r="H867" i="1" s="1"/>
  <c r="C867" i="1"/>
  <c r="D866" i="1"/>
  <c r="C866" i="1"/>
  <c r="D865" i="1"/>
  <c r="C865" i="1"/>
  <c r="G865" i="1" s="1"/>
  <c r="D864" i="1"/>
  <c r="C864" i="1"/>
  <c r="D863" i="1"/>
  <c r="C863" i="1"/>
  <c r="G863" i="1" s="1"/>
  <c r="D862" i="1"/>
  <c r="H862" i="1" s="1"/>
  <c r="C862" i="1"/>
  <c r="D861" i="1"/>
  <c r="H861" i="1" s="1"/>
  <c r="C861" i="1"/>
  <c r="D860" i="1"/>
  <c r="C860" i="1"/>
  <c r="G859" i="1"/>
  <c r="D859" i="1"/>
  <c r="H859" i="1" s="1"/>
  <c r="C859" i="1"/>
  <c r="D858" i="1"/>
  <c r="C858" i="1"/>
  <c r="G857" i="1"/>
  <c r="D857" i="1"/>
  <c r="C857" i="1"/>
  <c r="D856" i="1"/>
  <c r="C856" i="1"/>
  <c r="D855" i="1"/>
  <c r="H855" i="1" s="1"/>
  <c r="C855" i="1"/>
  <c r="D854" i="1"/>
  <c r="H854" i="1" s="1"/>
  <c r="C854" i="1"/>
  <c r="D853" i="1"/>
  <c r="G853" i="1" s="1"/>
  <c r="C853" i="1"/>
  <c r="D852" i="1"/>
  <c r="C852" i="1"/>
  <c r="D851" i="1"/>
  <c r="C851" i="1"/>
  <c r="D850" i="1"/>
  <c r="H850" i="1" s="1"/>
  <c r="C850" i="1"/>
  <c r="D849" i="1"/>
  <c r="C849" i="1"/>
  <c r="G849" i="1" s="1"/>
  <c r="D848" i="1"/>
  <c r="C848" i="1"/>
  <c r="D847" i="1"/>
  <c r="H847" i="1" s="1"/>
  <c r="C847" i="1"/>
  <c r="D846" i="1"/>
  <c r="H846" i="1" s="1"/>
  <c r="C846" i="1"/>
  <c r="G845" i="1"/>
  <c r="D845" i="1"/>
  <c r="H845" i="1" s="1"/>
  <c r="C845" i="1"/>
  <c r="D844" i="1"/>
  <c r="C844" i="1"/>
  <c r="D843" i="1"/>
  <c r="C843" i="1"/>
  <c r="D842" i="1"/>
  <c r="H842" i="1" s="1"/>
  <c r="C842" i="1"/>
  <c r="D841" i="1"/>
  <c r="C841" i="1"/>
  <c r="D840" i="1"/>
  <c r="C840" i="1"/>
  <c r="D839" i="1"/>
  <c r="H839" i="1" s="1"/>
  <c r="C839" i="1"/>
  <c r="D838" i="1"/>
  <c r="H838" i="1" s="1"/>
  <c r="C838" i="1"/>
  <c r="G837" i="1"/>
  <c r="D837" i="1"/>
  <c r="C837" i="1"/>
  <c r="D836" i="1"/>
  <c r="C836" i="1"/>
  <c r="D835" i="1"/>
  <c r="C835" i="1"/>
  <c r="D834" i="1"/>
  <c r="H834" i="1" s="1"/>
  <c r="C834" i="1"/>
  <c r="D833" i="1"/>
  <c r="G833" i="1" s="1"/>
  <c r="C833" i="1"/>
  <c r="D832" i="1"/>
  <c r="C832" i="1"/>
  <c r="D831" i="1"/>
  <c r="C831" i="1"/>
  <c r="G831" i="1" s="1"/>
  <c r="D830" i="1"/>
  <c r="H830" i="1" s="1"/>
  <c r="C830" i="1"/>
  <c r="D829" i="1"/>
  <c r="C829" i="1"/>
  <c r="G829" i="1" s="1"/>
  <c r="D828" i="1"/>
  <c r="C828" i="1"/>
  <c r="D827" i="1"/>
  <c r="C827" i="1"/>
  <c r="D826" i="1"/>
  <c r="C826" i="1"/>
  <c r="D825" i="1"/>
  <c r="H825" i="1" s="1"/>
  <c r="C825" i="1"/>
  <c r="D824" i="1"/>
  <c r="C824" i="1"/>
  <c r="D823" i="1"/>
  <c r="C823" i="1"/>
  <c r="G823" i="1" s="1"/>
  <c r="D822" i="1"/>
  <c r="C822" i="1"/>
  <c r="D821" i="1"/>
  <c r="H821" i="1" s="1"/>
  <c r="C821" i="1"/>
  <c r="D820" i="1"/>
  <c r="C820" i="1"/>
  <c r="D819" i="1"/>
  <c r="C819" i="1"/>
  <c r="G819" i="1" s="1"/>
  <c r="D818" i="1"/>
  <c r="C818" i="1"/>
  <c r="D817" i="1"/>
  <c r="C817" i="1"/>
  <c r="D816" i="1"/>
  <c r="C816" i="1"/>
  <c r="D815" i="1"/>
  <c r="G815" i="1" s="1"/>
  <c r="C815" i="1"/>
  <c r="D814" i="1"/>
  <c r="C814" i="1"/>
  <c r="D813" i="1"/>
  <c r="C813" i="1"/>
  <c r="D812" i="1"/>
  <c r="C812" i="1"/>
  <c r="D811" i="1"/>
  <c r="H811" i="1" s="1"/>
  <c r="C811" i="1"/>
  <c r="D810" i="1"/>
  <c r="C810" i="1"/>
  <c r="G809" i="1"/>
  <c r="D809" i="1"/>
  <c r="H809" i="1" s="1"/>
  <c r="C809" i="1"/>
  <c r="D808" i="1"/>
  <c r="C808" i="1"/>
  <c r="D807" i="1"/>
  <c r="G807" i="1" s="1"/>
  <c r="C807" i="1"/>
  <c r="D806" i="1"/>
  <c r="C806" i="1"/>
  <c r="D805" i="1"/>
  <c r="H805" i="1" s="1"/>
  <c r="C805" i="1"/>
  <c r="D804" i="1"/>
  <c r="C804" i="1"/>
  <c r="D803" i="1"/>
  <c r="C803" i="1"/>
  <c r="D802" i="1"/>
  <c r="C802" i="1"/>
  <c r="D801" i="1"/>
  <c r="C801" i="1"/>
  <c r="D800" i="1"/>
  <c r="C800" i="1"/>
  <c r="D799" i="1"/>
  <c r="G799" i="1" s="1"/>
  <c r="C799" i="1"/>
  <c r="D798" i="1"/>
  <c r="C798" i="1"/>
  <c r="D797" i="1"/>
  <c r="C797" i="1"/>
  <c r="G797" i="1" s="1"/>
  <c r="D796" i="1"/>
  <c r="C796" i="1"/>
  <c r="D795" i="1"/>
  <c r="C795" i="1"/>
  <c r="D794" i="1"/>
  <c r="C794" i="1"/>
  <c r="D793" i="1"/>
  <c r="H793" i="1" s="1"/>
  <c r="C793" i="1"/>
  <c r="D792" i="1"/>
  <c r="C792" i="1"/>
  <c r="D791" i="1"/>
  <c r="C791" i="1"/>
  <c r="D790" i="1"/>
  <c r="C790" i="1"/>
  <c r="D789" i="1"/>
  <c r="H789" i="1" s="1"/>
  <c r="C789" i="1"/>
  <c r="D788" i="1"/>
  <c r="C788" i="1"/>
  <c r="D787" i="1"/>
  <c r="C787" i="1"/>
  <c r="D786" i="1"/>
  <c r="C786" i="1"/>
  <c r="D785" i="1"/>
  <c r="C785" i="1"/>
  <c r="D784" i="1"/>
  <c r="C784" i="1"/>
  <c r="D783" i="1"/>
  <c r="C783" i="1"/>
  <c r="D782" i="1"/>
  <c r="C782" i="1"/>
  <c r="D781" i="1"/>
  <c r="C781" i="1"/>
  <c r="G781" i="1" s="1"/>
  <c r="D780" i="1"/>
  <c r="C780" i="1"/>
  <c r="D779" i="1"/>
  <c r="H779" i="1" s="1"/>
  <c r="C779" i="1"/>
  <c r="D778" i="1"/>
  <c r="C778" i="1"/>
  <c r="G777" i="1"/>
  <c r="D777" i="1"/>
  <c r="H777" i="1" s="1"/>
  <c r="C777" i="1"/>
  <c r="D776" i="1"/>
  <c r="C776" i="1"/>
  <c r="D775" i="1"/>
  <c r="G775" i="1" s="1"/>
  <c r="C775" i="1"/>
  <c r="D774" i="1"/>
  <c r="C774" i="1"/>
  <c r="D773" i="1"/>
  <c r="H773" i="1" s="1"/>
  <c r="C773" i="1"/>
  <c r="D772" i="1"/>
  <c r="C772" i="1"/>
  <c r="D771" i="1"/>
  <c r="C771" i="1"/>
  <c r="D770" i="1"/>
  <c r="C770" i="1"/>
  <c r="D769" i="1"/>
  <c r="C769" i="1"/>
  <c r="D768" i="1"/>
  <c r="C768" i="1"/>
  <c r="D767" i="1"/>
  <c r="C767" i="1"/>
  <c r="G767" i="1" s="1"/>
  <c r="D766" i="1"/>
  <c r="C766" i="1"/>
  <c r="D765" i="1"/>
  <c r="C765" i="1"/>
  <c r="G765" i="1" s="1"/>
  <c r="D764" i="1"/>
  <c r="C764" i="1"/>
  <c r="D763" i="1"/>
  <c r="C763" i="1"/>
  <c r="D762" i="1"/>
  <c r="C762" i="1"/>
  <c r="D761" i="1"/>
  <c r="H761" i="1" s="1"/>
  <c r="C761" i="1"/>
  <c r="D760" i="1"/>
  <c r="C760" i="1"/>
  <c r="G759" i="1"/>
  <c r="D759" i="1"/>
  <c r="C759" i="1"/>
  <c r="H759" i="1" s="1"/>
  <c r="D758" i="1"/>
  <c r="C758" i="1"/>
  <c r="D757" i="1"/>
  <c r="C757" i="1"/>
  <c r="H757" i="1" s="1"/>
  <c r="D756" i="1"/>
  <c r="G756" i="1" s="1"/>
  <c r="C756" i="1"/>
  <c r="D755" i="1"/>
  <c r="C755" i="1"/>
  <c r="D754" i="1"/>
  <c r="C754" i="1"/>
  <c r="D753" i="1"/>
  <c r="G753" i="1" s="1"/>
  <c r="C753" i="1"/>
  <c r="D752" i="1"/>
  <c r="G752" i="1" s="1"/>
  <c r="C752" i="1"/>
  <c r="D751" i="1"/>
  <c r="G751" i="1" s="1"/>
  <c r="C751" i="1"/>
  <c r="D750" i="1"/>
  <c r="C750" i="1"/>
  <c r="D749" i="1"/>
  <c r="C749" i="1"/>
  <c r="H749" i="1" s="1"/>
  <c r="D748" i="1"/>
  <c r="G748" i="1" s="1"/>
  <c r="C748" i="1"/>
  <c r="D747" i="1"/>
  <c r="C747" i="1"/>
  <c r="H747" i="1" s="1"/>
  <c r="D746" i="1"/>
  <c r="C746" i="1"/>
  <c r="D745" i="1"/>
  <c r="G745" i="1" s="1"/>
  <c r="C745" i="1"/>
  <c r="D744" i="1"/>
  <c r="G744" i="1" s="1"/>
  <c r="C744" i="1"/>
  <c r="G743" i="1"/>
  <c r="D743" i="1"/>
  <c r="C743" i="1"/>
  <c r="H743" i="1" s="1"/>
  <c r="D742" i="1"/>
  <c r="C742" i="1"/>
  <c r="D741" i="1"/>
  <c r="C741" i="1"/>
  <c r="H741" i="1" s="1"/>
  <c r="D740" i="1"/>
  <c r="G740" i="1" s="1"/>
  <c r="C740" i="1"/>
  <c r="D739" i="1"/>
  <c r="C739" i="1"/>
  <c r="D738" i="1"/>
  <c r="C738" i="1"/>
  <c r="D737" i="1"/>
  <c r="G737" i="1" s="1"/>
  <c r="C737" i="1"/>
  <c r="D736" i="1"/>
  <c r="G736" i="1" s="1"/>
  <c r="C736" i="1"/>
  <c r="G735" i="1"/>
  <c r="D735" i="1"/>
  <c r="C735" i="1"/>
  <c r="H735" i="1" s="1"/>
  <c r="D734" i="1"/>
  <c r="C734" i="1"/>
  <c r="D733" i="1"/>
  <c r="C733" i="1"/>
  <c r="D732" i="1"/>
  <c r="G732" i="1" s="1"/>
  <c r="C732" i="1"/>
  <c r="D731" i="1"/>
  <c r="C731" i="1"/>
  <c r="D730" i="1"/>
  <c r="C730" i="1"/>
  <c r="G729" i="1"/>
  <c r="D729" i="1"/>
  <c r="C729" i="1"/>
  <c r="H729" i="1" s="1"/>
  <c r="D728" i="1"/>
  <c r="G728" i="1" s="1"/>
  <c r="C728" i="1"/>
  <c r="D727" i="1"/>
  <c r="G727" i="1" s="1"/>
  <c r="C727" i="1"/>
  <c r="D726" i="1"/>
  <c r="C726" i="1"/>
  <c r="D725" i="1"/>
  <c r="C725" i="1"/>
  <c r="H725" i="1" s="1"/>
  <c r="D724" i="1"/>
  <c r="G724" i="1" s="1"/>
  <c r="C724" i="1"/>
  <c r="D723" i="1"/>
  <c r="C723" i="1"/>
  <c r="H723" i="1" s="1"/>
  <c r="D722" i="1"/>
  <c r="C722" i="1"/>
  <c r="G721" i="1"/>
  <c r="D721" i="1"/>
  <c r="C721" i="1"/>
  <c r="H721" i="1" s="1"/>
  <c r="D720" i="1"/>
  <c r="G720" i="1" s="1"/>
  <c r="C720" i="1"/>
  <c r="D719" i="1"/>
  <c r="G719" i="1" s="1"/>
  <c r="C719" i="1"/>
  <c r="H719" i="1" s="1"/>
  <c r="D718" i="1"/>
  <c r="C718" i="1"/>
  <c r="D717" i="1"/>
  <c r="C717" i="1"/>
  <c r="H717" i="1" s="1"/>
  <c r="D716" i="1"/>
  <c r="G716" i="1" s="1"/>
  <c r="C716" i="1"/>
  <c r="D715" i="1"/>
  <c r="C715" i="1"/>
  <c r="H715" i="1" s="1"/>
  <c r="D714" i="1"/>
  <c r="C714" i="1"/>
  <c r="G713" i="1"/>
  <c r="D713" i="1"/>
  <c r="C713" i="1"/>
  <c r="H713" i="1" s="1"/>
  <c r="D712" i="1"/>
  <c r="G712" i="1" s="1"/>
  <c r="C712" i="1"/>
  <c r="G711" i="1"/>
  <c r="D711" i="1"/>
  <c r="C711" i="1"/>
  <c r="H711" i="1" s="1"/>
  <c r="D710" i="1"/>
  <c r="C710" i="1"/>
  <c r="D709" i="1"/>
  <c r="C709" i="1"/>
  <c r="H709" i="1" s="1"/>
  <c r="D708" i="1"/>
  <c r="G708" i="1" s="1"/>
  <c r="C708" i="1"/>
  <c r="D707" i="1"/>
  <c r="C707" i="1"/>
  <c r="H707" i="1" s="1"/>
  <c r="D706" i="1"/>
  <c r="C706" i="1"/>
  <c r="D705" i="1"/>
  <c r="G705" i="1" s="1"/>
  <c r="C705" i="1"/>
  <c r="H705" i="1" s="1"/>
  <c r="D704" i="1"/>
  <c r="G704" i="1" s="1"/>
  <c r="C704" i="1"/>
  <c r="G703" i="1"/>
  <c r="D703" i="1"/>
  <c r="C703" i="1"/>
  <c r="D702" i="1"/>
  <c r="C702" i="1"/>
  <c r="D701" i="1"/>
  <c r="C701" i="1"/>
  <c r="D700" i="1"/>
  <c r="G700" i="1" s="1"/>
  <c r="C700" i="1"/>
  <c r="D699" i="1"/>
  <c r="C699" i="1"/>
  <c r="H699" i="1" s="1"/>
  <c r="D698" i="1"/>
  <c r="C698" i="1"/>
  <c r="D697" i="1"/>
  <c r="G697" i="1" s="1"/>
  <c r="C697" i="1"/>
  <c r="H697" i="1" s="1"/>
  <c r="D696" i="1"/>
  <c r="G696" i="1" s="1"/>
  <c r="C696" i="1"/>
  <c r="G695" i="1"/>
  <c r="D695" i="1"/>
  <c r="C695" i="1"/>
  <c r="D694" i="1"/>
  <c r="C694" i="1"/>
  <c r="D693" i="1"/>
  <c r="C693" i="1"/>
  <c r="D692" i="1"/>
  <c r="G692" i="1" s="1"/>
  <c r="C692" i="1"/>
  <c r="D691" i="1"/>
  <c r="C691" i="1"/>
  <c r="D690" i="1"/>
  <c r="C690" i="1"/>
  <c r="D689" i="1"/>
  <c r="G689" i="1" s="1"/>
  <c r="C689" i="1"/>
  <c r="H689" i="1" s="1"/>
  <c r="D688" i="1"/>
  <c r="G688" i="1" s="1"/>
  <c r="C688" i="1"/>
  <c r="D687" i="1"/>
  <c r="G687" i="1" s="1"/>
  <c r="C687" i="1"/>
  <c r="D686" i="1"/>
  <c r="C686" i="1"/>
  <c r="D685" i="1"/>
  <c r="C685" i="1"/>
  <c r="D684" i="1"/>
  <c r="G684" i="1" s="1"/>
  <c r="C684" i="1"/>
  <c r="D683" i="1"/>
  <c r="C683" i="1"/>
  <c r="D682" i="1"/>
  <c r="C682" i="1"/>
  <c r="G681" i="1"/>
  <c r="D681" i="1"/>
  <c r="C681" i="1"/>
  <c r="H681" i="1" s="1"/>
  <c r="D680" i="1"/>
  <c r="G680" i="1" s="1"/>
  <c r="C680" i="1"/>
  <c r="D679" i="1"/>
  <c r="G679" i="1" s="1"/>
  <c r="C679" i="1"/>
  <c r="D678" i="1"/>
  <c r="C678" i="1"/>
  <c r="D677" i="1"/>
  <c r="C677" i="1"/>
  <c r="H677" i="1" s="1"/>
  <c r="D676" i="1"/>
  <c r="G676" i="1" s="1"/>
  <c r="C676" i="1"/>
  <c r="D675" i="1"/>
  <c r="C675" i="1"/>
  <c r="H675" i="1" s="1"/>
  <c r="D674" i="1"/>
  <c r="C674" i="1"/>
  <c r="D673" i="1"/>
  <c r="G673" i="1" s="1"/>
  <c r="C673" i="1"/>
  <c r="H673" i="1" s="1"/>
  <c r="D672" i="1"/>
  <c r="G672" i="1" s="1"/>
  <c r="C672" i="1"/>
  <c r="G671" i="1"/>
  <c r="D671" i="1"/>
  <c r="C671" i="1"/>
  <c r="D670" i="1"/>
  <c r="C670" i="1"/>
  <c r="D669" i="1"/>
  <c r="C669" i="1"/>
  <c r="D668" i="1"/>
  <c r="G668" i="1" s="1"/>
  <c r="C668" i="1"/>
  <c r="D667" i="1"/>
  <c r="C667" i="1"/>
  <c r="H667" i="1" s="1"/>
  <c r="D666" i="1"/>
  <c r="C666" i="1"/>
  <c r="G665" i="1"/>
  <c r="D665" i="1"/>
  <c r="C665" i="1"/>
  <c r="H665" i="1" s="1"/>
  <c r="D664" i="1"/>
  <c r="G664" i="1" s="1"/>
  <c r="C664" i="1"/>
  <c r="D663" i="1"/>
  <c r="G663" i="1" s="1"/>
  <c r="C663" i="1"/>
  <c r="H663" i="1" s="1"/>
  <c r="D662" i="1"/>
  <c r="G662" i="1" s="1"/>
  <c r="C662" i="1"/>
  <c r="H662" i="1" s="1"/>
  <c r="D661" i="1"/>
  <c r="C661" i="1"/>
  <c r="H661" i="1" s="1"/>
  <c r="D660" i="1"/>
  <c r="C660" i="1"/>
  <c r="D659" i="1"/>
  <c r="C659" i="1"/>
  <c r="H659" i="1" s="1"/>
  <c r="G658" i="1"/>
  <c r="D658" i="1"/>
  <c r="C658" i="1"/>
  <c r="D657" i="1"/>
  <c r="C657" i="1"/>
  <c r="H657" i="1" s="1"/>
  <c r="D656" i="1"/>
  <c r="C656" i="1"/>
  <c r="H656" i="1" s="1"/>
  <c r="G655" i="1"/>
  <c r="D655" i="1"/>
  <c r="C655" i="1"/>
  <c r="H655" i="1" s="1"/>
  <c r="D654" i="1"/>
  <c r="G654" i="1" s="1"/>
  <c r="C654" i="1"/>
  <c r="D653" i="1"/>
  <c r="C653" i="1"/>
  <c r="H653" i="1" s="1"/>
  <c r="D652" i="1"/>
  <c r="C652" i="1"/>
  <c r="H652" i="1" s="1"/>
  <c r="G651" i="1"/>
  <c r="D651" i="1"/>
  <c r="C651" i="1"/>
  <c r="H651" i="1" s="1"/>
  <c r="D650" i="1"/>
  <c r="G650" i="1" s="1"/>
  <c r="C650" i="1"/>
  <c r="C649" i="1"/>
  <c r="D648" i="1"/>
  <c r="C648" i="1"/>
  <c r="G647" i="1"/>
  <c r="D647" i="1"/>
  <c r="C647" i="1"/>
  <c r="G646" i="1"/>
  <c r="D646" i="1"/>
  <c r="C646" i="1"/>
  <c r="H646" i="1" s="1"/>
  <c r="D645" i="1"/>
  <c r="C645" i="1"/>
  <c r="H645" i="1" s="1"/>
  <c r="D636" i="1"/>
  <c r="C636" i="1"/>
  <c r="D635" i="1"/>
  <c r="H635" i="1" s="1"/>
  <c r="C635" i="1"/>
  <c r="D632" i="1"/>
  <c r="C632" i="1"/>
  <c r="H632" i="1" s="1"/>
  <c r="D631" i="1"/>
  <c r="G631" i="1" s="1"/>
  <c r="C631" i="1"/>
  <c r="G630" i="1"/>
  <c r="D630" i="1"/>
  <c r="C630" i="1"/>
  <c r="H630" i="1" s="1"/>
  <c r="D629" i="1"/>
  <c r="C629" i="1"/>
  <c r="D628" i="1"/>
  <c r="C628" i="1"/>
  <c r="H628" i="1" s="1"/>
  <c r="D627" i="1"/>
  <c r="G627" i="1" s="1"/>
  <c r="C627" i="1"/>
  <c r="G626" i="1"/>
  <c r="D626" i="1"/>
  <c r="C626" i="1"/>
  <c r="H626" i="1" s="1"/>
  <c r="D625" i="1"/>
  <c r="C625" i="1"/>
  <c r="D624" i="1"/>
  <c r="C624" i="1"/>
  <c r="H624" i="1" s="1"/>
  <c r="D623" i="1"/>
  <c r="G622" i="1"/>
  <c r="D622" i="1"/>
  <c r="C622" i="1"/>
  <c r="H622" i="1" s="1"/>
  <c r="D621" i="1"/>
  <c r="C621" i="1"/>
  <c r="D620" i="1"/>
  <c r="C620" i="1"/>
  <c r="H620" i="1" s="1"/>
  <c r="D619" i="1"/>
  <c r="G619" i="1" s="1"/>
  <c r="C619" i="1"/>
  <c r="G618" i="1"/>
  <c r="D618" i="1"/>
  <c r="C618" i="1"/>
  <c r="H618" i="1" s="1"/>
  <c r="D617" i="1"/>
  <c r="C617" i="1"/>
  <c r="D616" i="1"/>
  <c r="C616" i="1"/>
  <c r="H616" i="1" s="1"/>
  <c r="D615" i="1"/>
  <c r="G615" i="1" s="1"/>
  <c r="C615" i="1"/>
  <c r="G614" i="1"/>
  <c r="D614" i="1"/>
  <c r="C614" i="1"/>
  <c r="H614" i="1" s="1"/>
  <c r="D613" i="1"/>
  <c r="C613" i="1"/>
  <c r="D612" i="1"/>
  <c r="C612" i="1"/>
  <c r="H612" i="1" s="1"/>
  <c r="D611" i="1"/>
  <c r="G611" i="1" s="1"/>
  <c r="C611" i="1"/>
  <c r="G610" i="1"/>
  <c r="D610" i="1"/>
  <c r="C610" i="1"/>
  <c r="H610" i="1" s="1"/>
  <c r="D609" i="1"/>
  <c r="C609" i="1"/>
  <c r="D608" i="1"/>
  <c r="C608" i="1"/>
  <c r="H608" i="1" s="1"/>
  <c r="D607" i="1"/>
  <c r="G607" i="1" s="1"/>
  <c r="C607" i="1"/>
  <c r="G606" i="1"/>
  <c r="D606" i="1"/>
  <c r="C606" i="1"/>
  <c r="H606" i="1" s="1"/>
  <c r="D605" i="1"/>
  <c r="C605" i="1"/>
  <c r="D604" i="1"/>
  <c r="C604" i="1"/>
  <c r="H604" i="1" s="1"/>
  <c r="C603" i="1"/>
  <c r="D602" i="1"/>
  <c r="G602" i="1" s="1"/>
  <c r="C602" i="1"/>
  <c r="D601" i="1"/>
  <c r="G601" i="1" s="1"/>
  <c r="C601" i="1"/>
  <c r="D600" i="1"/>
  <c r="G600" i="1" s="1"/>
  <c r="C600" i="1"/>
  <c r="D599" i="1"/>
  <c r="G599" i="1" s="1"/>
  <c r="C599" i="1"/>
  <c r="D598" i="1"/>
  <c r="G598" i="1" s="1"/>
  <c r="C598" i="1"/>
  <c r="D597" i="1"/>
  <c r="G597" i="1" s="1"/>
  <c r="C597" i="1"/>
  <c r="D596" i="1"/>
  <c r="G596" i="1" s="1"/>
  <c r="C596" i="1"/>
  <c r="D595" i="1"/>
  <c r="G595" i="1" s="1"/>
  <c r="C595" i="1"/>
  <c r="D594" i="1"/>
  <c r="G594" i="1" s="1"/>
  <c r="C594" i="1"/>
  <c r="D593" i="1"/>
  <c r="G593" i="1" s="1"/>
  <c r="C593" i="1"/>
  <c r="D592" i="1"/>
  <c r="G592" i="1" s="1"/>
  <c r="C592" i="1"/>
  <c r="D590" i="1"/>
  <c r="C590" i="1"/>
  <c r="H590" i="1" s="1"/>
  <c r="D589" i="1"/>
  <c r="C589" i="1"/>
  <c r="D588" i="1"/>
  <c r="C588" i="1"/>
  <c r="D587" i="1"/>
  <c r="C587" i="1"/>
  <c r="H587" i="1" s="1"/>
  <c r="D586" i="1"/>
  <c r="C586" i="1"/>
  <c r="H586" i="1" s="1"/>
  <c r="D585" i="1"/>
  <c r="G585" i="1" s="1"/>
  <c r="C585" i="1"/>
  <c r="D584" i="1"/>
  <c r="C584" i="1"/>
  <c r="H583" i="1"/>
  <c r="D583" i="1"/>
  <c r="G583" i="1" s="1"/>
  <c r="C583" i="1"/>
  <c r="D582" i="1"/>
  <c r="G582" i="1" s="1"/>
  <c r="C582" i="1"/>
  <c r="D581" i="1"/>
  <c r="C581" i="1"/>
  <c r="D580" i="1"/>
  <c r="G580" i="1" s="1"/>
  <c r="C580" i="1"/>
  <c r="D579" i="1"/>
  <c r="G579" i="1" s="1"/>
  <c r="C579" i="1"/>
  <c r="D578" i="1"/>
  <c r="D577" i="1"/>
  <c r="C577" i="1"/>
  <c r="D576" i="1"/>
  <c r="C576" i="1"/>
  <c r="D575" i="1"/>
  <c r="G575" i="1" s="1"/>
  <c r="C575" i="1"/>
  <c r="H574" i="1"/>
  <c r="D574" i="1"/>
  <c r="C574" i="1"/>
  <c r="D573" i="1"/>
  <c r="C573" i="1"/>
  <c r="D572" i="1"/>
  <c r="C572" i="1"/>
  <c r="D571" i="1"/>
  <c r="C571" i="1"/>
  <c r="H571" i="1" s="1"/>
  <c r="H570" i="1"/>
  <c r="D570" i="1"/>
  <c r="C570" i="1"/>
  <c r="D569" i="1"/>
  <c r="G569" i="1" s="1"/>
  <c r="C569" i="1"/>
  <c r="D568" i="1"/>
  <c r="C568" i="1"/>
  <c r="H567" i="1"/>
  <c r="D567" i="1"/>
  <c r="G567" i="1" s="1"/>
  <c r="C567" i="1"/>
  <c r="D566" i="1"/>
  <c r="G566" i="1" s="1"/>
  <c r="C566" i="1"/>
  <c r="H566" i="1" s="1"/>
  <c r="D564" i="1"/>
  <c r="C564" i="1"/>
  <c r="D563" i="1"/>
  <c r="C563" i="1"/>
  <c r="H563" i="1" s="1"/>
  <c r="D562" i="1"/>
  <c r="C562" i="1"/>
  <c r="H562" i="1" s="1"/>
  <c r="D561" i="1"/>
  <c r="G561" i="1" s="1"/>
  <c r="C561" i="1"/>
  <c r="D560" i="1"/>
  <c r="C560" i="1"/>
  <c r="H559" i="1"/>
  <c r="D559" i="1"/>
  <c r="G559" i="1" s="1"/>
  <c r="C559" i="1"/>
  <c r="D558" i="1"/>
  <c r="G558" i="1" s="1"/>
  <c r="C558" i="1"/>
  <c r="D557" i="1"/>
  <c r="C557" i="1"/>
  <c r="D556" i="1"/>
  <c r="G556" i="1" s="1"/>
  <c r="C556" i="1"/>
  <c r="D555" i="1"/>
  <c r="G555" i="1" s="1"/>
  <c r="C555" i="1"/>
  <c r="D554" i="1"/>
  <c r="C554" i="1"/>
  <c r="H554" i="1" s="1"/>
  <c r="D553" i="1"/>
  <c r="C553" i="1"/>
  <c r="D552" i="1"/>
  <c r="C552" i="1"/>
  <c r="D551" i="1"/>
  <c r="G551" i="1" s="1"/>
  <c r="C551" i="1"/>
  <c r="H550" i="1"/>
  <c r="D550" i="1"/>
  <c r="C550" i="1"/>
  <c r="D549" i="1"/>
  <c r="C549" i="1"/>
  <c r="D548" i="1"/>
  <c r="C548" i="1"/>
  <c r="D547" i="1"/>
  <c r="C547" i="1"/>
  <c r="H547" i="1" s="1"/>
  <c r="H546" i="1"/>
  <c r="D546" i="1"/>
  <c r="C546" i="1"/>
  <c r="D545" i="1"/>
  <c r="G545" i="1" s="1"/>
  <c r="C545" i="1"/>
  <c r="D544" i="1"/>
  <c r="C544" i="1"/>
  <c r="H543" i="1"/>
  <c r="D543" i="1"/>
  <c r="G543" i="1" s="1"/>
  <c r="C543" i="1"/>
  <c r="D542" i="1"/>
  <c r="G542" i="1" s="1"/>
  <c r="C542" i="1"/>
  <c r="H542" i="1" s="1"/>
  <c r="D541" i="1"/>
  <c r="C541" i="1"/>
  <c r="D540" i="1"/>
  <c r="G540" i="1" s="1"/>
  <c r="C540" i="1"/>
  <c r="D539" i="1"/>
  <c r="G539" i="1" s="1"/>
  <c r="C539" i="1"/>
  <c r="H538" i="1"/>
  <c r="D538" i="1"/>
  <c r="C538" i="1"/>
  <c r="D537" i="1"/>
  <c r="C537" i="1"/>
  <c r="D536" i="1"/>
  <c r="C536" i="1"/>
  <c r="D535" i="1"/>
  <c r="G535" i="1" s="1"/>
  <c r="C535" i="1"/>
  <c r="D534" i="1"/>
  <c r="C534" i="1"/>
  <c r="H534" i="1" s="1"/>
  <c r="D533" i="1"/>
  <c r="C533" i="1"/>
  <c r="D532" i="1"/>
  <c r="C532" i="1"/>
  <c r="D531" i="1"/>
  <c r="C531" i="1"/>
  <c r="H531" i="1" s="1"/>
  <c r="D528" i="1"/>
  <c r="G528" i="1" s="1"/>
  <c r="C528" i="1"/>
  <c r="D527" i="1"/>
  <c r="C527" i="1"/>
  <c r="H527" i="1" s="1"/>
  <c r="D526" i="1"/>
  <c r="C526" i="1"/>
  <c r="D525" i="1"/>
  <c r="C525" i="1"/>
  <c r="D524" i="1"/>
  <c r="G524" i="1" s="1"/>
  <c r="C524" i="1"/>
  <c r="H523" i="1"/>
  <c r="D523" i="1"/>
  <c r="C523" i="1"/>
  <c r="D522" i="1"/>
  <c r="C522" i="1"/>
  <c r="D521" i="1"/>
  <c r="C521" i="1"/>
  <c r="D520" i="1"/>
  <c r="G520" i="1" s="1"/>
  <c r="C520" i="1"/>
  <c r="H520" i="1" s="1"/>
  <c r="D519" i="1"/>
  <c r="C519" i="1"/>
  <c r="H519" i="1" s="1"/>
  <c r="D518" i="1"/>
  <c r="C518" i="1"/>
  <c r="D517" i="1"/>
  <c r="C517" i="1"/>
  <c r="D516" i="1"/>
  <c r="D515" i="1"/>
  <c r="G515" i="1" s="1"/>
  <c r="C515" i="1"/>
  <c r="D514" i="1"/>
  <c r="G514" i="1" s="1"/>
  <c r="C514" i="1"/>
  <c r="D513" i="1"/>
  <c r="C513" i="1"/>
  <c r="H513" i="1" s="1"/>
  <c r="D512" i="1"/>
  <c r="G512" i="1" s="1"/>
  <c r="C512" i="1"/>
  <c r="D511" i="1"/>
  <c r="G511" i="1" s="1"/>
  <c r="C511" i="1"/>
  <c r="D510" i="1"/>
  <c r="G510" i="1" s="1"/>
  <c r="C510" i="1"/>
  <c r="H509" i="1"/>
  <c r="D509" i="1"/>
  <c r="C509" i="1"/>
  <c r="D508" i="1"/>
  <c r="G508" i="1" s="1"/>
  <c r="C508" i="1"/>
  <c r="H508" i="1" s="1"/>
  <c r="D507" i="1"/>
  <c r="G507" i="1" s="1"/>
  <c r="C507" i="1"/>
  <c r="D506" i="1"/>
  <c r="G506" i="1" s="1"/>
  <c r="C506" i="1"/>
  <c r="D505" i="1"/>
  <c r="C505" i="1"/>
  <c r="H505" i="1" s="1"/>
  <c r="D504" i="1"/>
  <c r="G504" i="1" s="1"/>
  <c r="C504" i="1"/>
  <c r="D503" i="1"/>
  <c r="G503" i="1" s="1"/>
  <c r="C503" i="1"/>
  <c r="D502" i="1"/>
  <c r="G502" i="1" s="1"/>
  <c r="C502" i="1"/>
  <c r="H501" i="1"/>
  <c r="D501" i="1"/>
  <c r="C501" i="1"/>
  <c r="D500" i="1"/>
  <c r="G500" i="1" s="1"/>
  <c r="C500" i="1"/>
  <c r="H500" i="1" s="1"/>
  <c r="D499" i="1"/>
  <c r="G499" i="1" s="1"/>
  <c r="C499" i="1"/>
  <c r="D498" i="1"/>
  <c r="G498" i="1" s="1"/>
  <c r="C498" i="1"/>
  <c r="D497" i="1"/>
  <c r="C497" i="1"/>
  <c r="H497" i="1" s="1"/>
  <c r="D496" i="1"/>
  <c r="G496" i="1" s="1"/>
  <c r="C496" i="1"/>
  <c r="D495" i="1"/>
  <c r="G495" i="1" s="1"/>
  <c r="C495" i="1"/>
  <c r="D494" i="1"/>
  <c r="G494" i="1" s="1"/>
  <c r="C494" i="1"/>
  <c r="H493" i="1"/>
  <c r="D493" i="1"/>
  <c r="C493" i="1"/>
  <c r="D492" i="1"/>
  <c r="G492" i="1" s="1"/>
  <c r="C492" i="1"/>
  <c r="H492" i="1" s="1"/>
  <c r="D491" i="1"/>
  <c r="G491" i="1" s="1"/>
  <c r="C491" i="1"/>
  <c r="D490" i="1"/>
  <c r="G490" i="1" s="1"/>
  <c r="C490" i="1"/>
  <c r="D489" i="1"/>
  <c r="C489" i="1"/>
  <c r="H489" i="1" s="1"/>
  <c r="D488" i="1"/>
  <c r="G488" i="1" s="1"/>
  <c r="C488" i="1"/>
  <c r="D487" i="1"/>
  <c r="G487" i="1" s="1"/>
  <c r="C487" i="1"/>
  <c r="D486" i="1"/>
  <c r="G486" i="1" s="1"/>
  <c r="C486" i="1"/>
  <c r="D484" i="1"/>
  <c r="C484" i="1"/>
  <c r="D483" i="1"/>
  <c r="C483" i="1"/>
  <c r="D482" i="1"/>
  <c r="G482" i="1" s="1"/>
  <c r="C482" i="1"/>
  <c r="H481" i="1"/>
  <c r="D481" i="1"/>
  <c r="C481" i="1"/>
  <c r="D480" i="1"/>
  <c r="C480" i="1"/>
  <c r="D479" i="1"/>
  <c r="C479" i="1"/>
  <c r="D478" i="1"/>
  <c r="G478" i="1" s="1"/>
  <c r="C478" i="1"/>
  <c r="H478" i="1" s="1"/>
  <c r="D477" i="1"/>
  <c r="C477" i="1"/>
  <c r="D476" i="1"/>
  <c r="C476" i="1"/>
  <c r="D475" i="1"/>
  <c r="C475" i="1"/>
  <c r="D474" i="1"/>
  <c r="G474" i="1" s="1"/>
  <c r="C474" i="1"/>
  <c r="D472" i="1"/>
  <c r="C472" i="1"/>
  <c r="D471" i="1"/>
  <c r="G471" i="1" s="1"/>
  <c r="C471" i="1"/>
  <c r="H471" i="1" s="1"/>
  <c r="D470" i="1"/>
  <c r="C470" i="1"/>
  <c r="D469" i="1"/>
  <c r="C469" i="1"/>
  <c r="D468" i="1"/>
  <c r="C468" i="1"/>
  <c r="D467" i="1"/>
  <c r="G467" i="1" s="1"/>
  <c r="C467" i="1"/>
  <c r="D466" i="1"/>
  <c r="H466" i="1" s="1"/>
  <c r="C466" i="1"/>
  <c r="D465" i="1"/>
  <c r="C465" i="1"/>
  <c r="D464" i="1"/>
  <c r="C464" i="1"/>
  <c r="D463" i="1"/>
  <c r="G463" i="1" s="1"/>
  <c r="C463" i="1"/>
  <c r="H463" i="1" s="1"/>
  <c r="D462" i="1"/>
  <c r="C462" i="1"/>
  <c r="H462" i="1" s="1"/>
  <c r="C461" i="1"/>
  <c r="D459" i="1"/>
  <c r="G459" i="1" s="1"/>
  <c r="C459" i="1"/>
  <c r="D458" i="1"/>
  <c r="H458" i="1" s="1"/>
  <c r="C458" i="1"/>
  <c r="D457" i="1"/>
  <c r="C457" i="1"/>
  <c r="D456" i="1"/>
  <c r="C456" i="1"/>
  <c r="D455" i="1"/>
  <c r="G455" i="1" s="1"/>
  <c r="C455" i="1"/>
  <c r="H455" i="1" s="1"/>
  <c r="D454" i="1"/>
  <c r="C454" i="1"/>
  <c r="H454" i="1" s="1"/>
  <c r="D453" i="1"/>
  <c r="C453" i="1"/>
  <c r="D452" i="1"/>
  <c r="C452" i="1"/>
  <c r="D451" i="1"/>
  <c r="D450" i="1"/>
  <c r="H450" i="1" s="1"/>
  <c r="C450" i="1"/>
  <c r="D449" i="1"/>
  <c r="C449" i="1"/>
  <c r="D448" i="1"/>
  <c r="C448" i="1"/>
  <c r="D447" i="1"/>
  <c r="G447" i="1" s="1"/>
  <c r="C447" i="1"/>
  <c r="D446" i="1"/>
  <c r="C446" i="1"/>
  <c r="D445" i="1"/>
  <c r="C445" i="1"/>
  <c r="D444" i="1"/>
  <c r="C444" i="1"/>
  <c r="D443" i="1"/>
  <c r="G443" i="1" s="1"/>
  <c r="C443" i="1"/>
  <c r="D442" i="1"/>
  <c r="H442" i="1" s="1"/>
  <c r="C442" i="1"/>
  <c r="D441" i="1"/>
  <c r="C441" i="1"/>
  <c r="D440" i="1"/>
  <c r="C440" i="1"/>
  <c r="C439" i="1"/>
  <c r="D438" i="1"/>
  <c r="C438" i="1"/>
  <c r="H438" i="1" s="1"/>
  <c r="D437" i="1"/>
  <c r="C437" i="1"/>
  <c r="D436" i="1"/>
  <c r="C436" i="1"/>
  <c r="D435" i="1"/>
  <c r="G435" i="1" s="1"/>
  <c r="C435" i="1"/>
  <c r="H434" i="1"/>
  <c r="D434" i="1"/>
  <c r="C434" i="1"/>
  <c r="D433" i="1"/>
  <c r="C433" i="1"/>
  <c r="D432" i="1"/>
  <c r="C432" i="1"/>
  <c r="D431" i="1"/>
  <c r="G431" i="1" s="1"/>
  <c r="C431" i="1"/>
  <c r="D430" i="1"/>
  <c r="C430" i="1"/>
  <c r="D429" i="1"/>
  <c r="C429" i="1"/>
  <c r="D428" i="1"/>
  <c r="C428" i="1"/>
  <c r="D427" i="1"/>
  <c r="G427" i="1" s="1"/>
  <c r="C427" i="1"/>
  <c r="C426" i="1"/>
  <c r="C423" i="1"/>
  <c r="C422" i="1"/>
  <c r="C421" i="1"/>
  <c r="D416" i="1"/>
  <c r="H416" i="1" s="1"/>
  <c r="C416" i="1"/>
  <c r="D415" i="1"/>
  <c r="C415" i="1"/>
  <c r="D414" i="1"/>
  <c r="C414" i="1"/>
  <c r="D411" i="1"/>
  <c r="G411" i="1" s="1"/>
  <c r="C411" i="1"/>
  <c r="H411" i="1" s="1"/>
  <c r="D410" i="1"/>
  <c r="C410" i="1"/>
  <c r="H410" i="1" s="1"/>
  <c r="D409" i="1"/>
  <c r="C409" i="1"/>
  <c r="D408" i="1"/>
  <c r="C408" i="1"/>
  <c r="D407" i="1"/>
  <c r="C407" i="1"/>
  <c r="D406" i="1"/>
  <c r="G406" i="1" s="1"/>
  <c r="C406" i="1"/>
  <c r="H406" i="1" s="1"/>
  <c r="D405" i="1"/>
  <c r="G405" i="1" s="1"/>
  <c r="C405" i="1"/>
  <c r="D404" i="1"/>
  <c r="G404" i="1" s="1"/>
  <c r="C404" i="1"/>
  <c r="D403" i="1"/>
  <c r="C403" i="1"/>
  <c r="H403" i="1" s="1"/>
  <c r="D402" i="1"/>
  <c r="G402" i="1" s="1"/>
  <c r="C402" i="1"/>
  <c r="D401" i="1"/>
  <c r="G401" i="1" s="1"/>
  <c r="C401" i="1"/>
  <c r="D400" i="1"/>
  <c r="G400" i="1" s="1"/>
  <c r="C400" i="1"/>
  <c r="D399" i="1"/>
  <c r="G399" i="1" s="1"/>
  <c r="C399" i="1"/>
  <c r="D398" i="1"/>
  <c r="C398" i="1"/>
  <c r="H398" i="1" s="1"/>
  <c r="D397" i="1"/>
  <c r="C397" i="1"/>
  <c r="D396" i="1"/>
  <c r="C396" i="1"/>
  <c r="D395" i="1"/>
  <c r="G395" i="1" s="1"/>
  <c r="C395" i="1"/>
  <c r="H394" i="1"/>
  <c r="D394" i="1"/>
  <c r="C394" i="1"/>
  <c r="D393" i="1"/>
  <c r="C393" i="1"/>
  <c r="D392" i="1"/>
  <c r="C392" i="1"/>
  <c r="D391" i="1"/>
  <c r="G391" i="1" s="1"/>
  <c r="C391" i="1"/>
  <c r="H391" i="1" s="1"/>
  <c r="D390" i="1"/>
  <c r="C390" i="1"/>
  <c r="H390" i="1" s="1"/>
  <c r="D389" i="1"/>
  <c r="C389" i="1"/>
  <c r="D388" i="1"/>
  <c r="C388" i="1"/>
  <c r="D387" i="1"/>
  <c r="G387" i="1" s="1"/>
  <c r="C387" i="1"/>
  <c r="H386" i="1"/>
  <c r="D386" i="1"/>
  <c r="C386" i="1"/>
  <c r="D385" i="1"/>
  <c r="C385" i="1"/>
  <c r="D384" i="1"/>
  <c r="C384" i="1"/>
  <c r="D383" i="1"/>
  <c r="G383" i="1" s="1"/>
  <c r="C383" i="1"/>
  <c r="H383" i="1" s="1"/>
  <c r="D382" i="1"/>
  <c r="C382" i="1"/>
  <c r="H382" i="1" s="1"/>
  <c r="D381" i="1"/>
  <c r="C381" i="1"/>
  <c r="D380" i="1"/>
  <c r="C380" i="1"/>
  <c r="D379" i="1"/>
  <c r="C379" i="1"/>
  <c r="D378" i="1"/>
  <c r="G378" i="1" s="1"/>
  <c r="C378" i="1"/>
  <c r="H378" i="1" s="1"/>
  <c r="D377" i="1"/>
  <c r="G377" i="1" s="1"/>
  <c r="C377" i="1"/>
  <c r="D376" i="1"/>
  <c r="G376" i="1" s="1"/>
  <c r="C376" i="1"/>
  <c r="D375" i="1"/>
  <c r="G375" i="1" s="1"/>
  <c r="C375" i="1"/>
  <c r="C374" i="1"/>
  <c r="D373" i="1"/>
  <c r="C373" i="1"/>
  <c r="D372" i="1"/>
  <c r="C372" i="1"/>
  <c r="D371" i="1"/>
  <c r="G371" i="1" s="1"/>
  <c r="C371" i="1"/>
  <c r="H370" i="1"/>
  <c r="D370" i="1"/>
  <c r="C370" i="1"/>
  <c r="C369" i="1"/>
  <c r="D367" i="1"/>
  <c r="C367" i="1"/>
  <c r="D366" i="1"/>
  <c r="G366" i="1" s="1"/>
  <c r="C366" i="1"/>
  <c r="H366" i="1" s="1"/>
  <c r="D365" i="1"/>
  <c r="G365" i="1" s="1"/>
  <c r="C365" i="1"/>
  <c r="D364" i="1"/>
  <c r="G364" i="1" s="1"/>
  <c r="C364" i="1"/>
  <c r="D363" i="1"/>
  <c r="C363" i="1"/>
  <c r="H363" i="1" s="1"/>
  <c r="D362" i="1"/>
  <c r="G362" i="1" s="1"/>
  <c r="C362" i="1"/>
  <c r="D361" i="1"/>
  <c r="G361" i="1" s="1"/>
  <c r="C361" i="1"/>
  <c r="D360" i="1"/>
  <c r="G360" i="1" s="1"/>
  <c r="C360" i="1"/>
  <c r="H359" i="1"/>
  <c r="D359" i="1"/>
  <c r="C359" i="1"/>
  <c r="D358" i="1"/>
  <c r="C358" i="1"/>
  <c r="D357" i="1"/>
  <c r="C357" i="1"/>
  <c r="D354" i="1"/>
  <c r="G354" i="1" s="1"/>
  <c r="C354" i="1"/>
  <c r="D353" i="1"/>
  <c r="C353" i="1"/>
  <c r="H353" i="1" s="1"/>
  <c r="D352" i="1"/>
  <c r="G352" i="1" s="1"/>
  <c r="C352" i="1"/>
  <c r="D351" i="1"/>
  <c r="G351" i="1" s="1"/>
  <c r="C351" i="1"/>
  <c r="D350" i="1"/>
  <c r="G350" i="1" s="1"/>
  <c r="C350" i="1"/>
  <c r="H349" i="1"/>
  <c r="D349" i="1"/>
  <c r="C349" i="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D319" i="1"/>
  <c r="G319" i="1" s="1"/>
  <c r="C319" i="1"/>
  <c r="D318" i="1"/>
  <c r="G318" i="1" s="1"/>
  <c r="C318" i="1"/>
  <c r="H318" i="1" s="1"/>
  <c r="D317" i="1"/>
  <c r="G317" i="1" s="1"/>
  <c r="C317" i="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D305" i="1"/>
  <c r="G305" i="1" s="1"/>
  <c r="C305" i="1"/>
  <c r="D302" i="1"/>
  <c r="C302" i="1"/>
  <c r="D301" i="1"/>
  <c r="C301" i="1"/>
  <c r="D300" i="1"/>
  <c r="C300" i="1"/>
  <c r="D299" i="1"/>
  <c r="C299" i="1"/>
  <c r="D298" i="1"/>
  <c r="C298" i="1"/>
  <c r="D294" i="1"/>
  <c r="H294" i="1" s="1"/>
  <c r="C294" i="1"/>
  <c r="G294" i="1" s="1"/>
  <c r="C293" i="1"/>
  <c r="G293" i="1" s="1"/>
  <c r="D292" i="1"/>
  <c r="H292" i="1" s="1"/>
  <c r="C292" i="1"/>
  <c r="G291" i="1"/>
  <c r="D291" i="1"/>
  <c r="C291" i="1"/>
  <c r="D290" i="1"/>
  <c r="H290" i="1" s="1"/>
  <c r="C290" i="1"/>
  <c r="G290" i="1" s="1"/>
  <c r="D289" i="1"/>
  <c r="C289" i="1"/>
  <c r="G289" i="1" s="1"/>
  <c r="D288" i="1"/>
  <c r="H288" i="1" s="1"/>
  <c r="C288" i="1"/>
  <c r="G287" i="1"/>
  <c r="D287" i="1"/>
  <c r="C287" i="1"/>
  <c r="D286" i="1"/>
  <c r="C286" i="1"/>
  <c r="C285" i="1"/>
  <c r="D284" i="1"/>
  <c r="C284" i="1"/>
  <c r="G284" i="1" s="1"/>
  <c r="D283" i="1"/>
  <c r="H283" i="1" s="1"/>
  <c r="C283" i="1"/>
  <c r="G282" i="1"/>
  <c r="D282" i="1"/>
  <c r="C282" i="1"/>
  <c r="D281" i="1"/>
  <c r="H281" i="1" s="1"/>
  <c r="C281" i="1"/>
  <c r="G281" i="1" s="1"/>
  <c r="D280" i="1"/>
  <c r="C280" i="1"/>
  <c r="G280" i="1" s="1"/>
  <c r="D279" i="1"/>
  <c r="H279" i="1" s="1"/>
  <c r="C279" i="1"/>
  <c r="G278" i="1"/>
  <c r="D278" i="1"/>
  <c r="C278" i="1"/>
  <c r="D277" i="1"/>
  <c r="H277" i="1" s="1"/>
  <c r="C277" i="1"/>
  <c r="G277" i="1" s="1"/>
  <c r="D276" i="1"/>
  <c r="H276" i="1" s="1"/>
  <c r="C276" i="1"/>
  <c r="G275" i="1"/>
  <c r="D275" i="1"/>
  <c r="C275" i="1"/>
  <c r="D274" i="1"/>
  <c r="C274" i="1"/>
  <c r="D273" i="1"/>
  <c r="C273" i="1"/>
  <c r="D272" i="1"/>
  <c r="H272" i="1" s="1"/>
  <c r="C272" i="1"/>
  <c r="G272" i="1" s="1"/>
  <c r="D271" i="1"/>
  <c r="C271" i="1"/>
  <c r="G271" i="1" s="1"/>
  <c r="D270" i="1"/>
  <c r="C270" i="1"/>
  <c r="G268" i="1"/>
  <c r="D268" i="1"/>
  <c r="C268" i="1"/>
  <c r="D267" i="1"/>
  <c r="H267" i="1" s="1"/>
  <c r="C267" i="1"/>
  <c r="D266" i="1"/>
  <c r="C266" i="1"/>
  <c r="G266" i="1" s="1"/>
  <c r="D265" i="1"/>
  <c r="C265" i="1"/>
  <c r="D264" i="1"/>
  <c r="H264" i="1" s="1"/>
  <c r="C264" i="1"/>
  <c r="G264" i="1" s="1"/>
  <c r="D263" i="1"/>
  <c r="C263" i="1"/>
  <c r="G263" i="1" s="1"/>
  <c r="D262" i="1"/>
  <c r="H262" i="1" s="1"/>
  <c r="C262" i="1"/>
  <c r="G261" i="1"/>
  <c r="D261" i="1"/>
  <c r="C261" i="1"/>
  <c r="D260" i="1"/>
  <c r="H260" i="1" s="1"/>
  <c r="C260" i="1"/>
  <c r="G260" i="1" s="1"/>
  <c r="D259" i="1"/>
  <c r="C259" i="1"/>
  <c r="G259" i="1" s="1"/>
  <c r="C258" i="1"/>
  <c r="D257" i="1"/>
  <c r="C257" i="1"/>
  <c r="G257" i="1" s="1"/>
  <c r="D256" i="1"/>
  <c r="C256" i="1"/>
  <c r="D255" i="1"/>
  <c r="H255" i="1" s="1"/>
  <c r="C255" i="1"/>
  <c r="G255" i="1" s="1"/>
  <c r="D254" i="1"/>
  <c r="H254" i="1" s="1"/>
  <c r="C254" i="1"/>
  <c r="D253" i="1"/>
  <c r="H253" i="1" s="1"/>
  <c r="C253" i="1"/>
  <c r="D252" i="1"/>
  <c r="C252" i="1"/>
  <c r="G252" i="1" s="1"/>
  <c r="D251" i="1"/>
  <c r="H251" i="1" s="1"/>
  <c r="C251" i="1"/>
  <c r="G250" i="1"/>
  <c r="D250" i="1"/>
  <c r="C250" i="1"/>
  <c r="D249" i="1"/>
  <c r="H249" i="1" s="1"/>
  <c r="C249" i="1"/>
  <c r="G249" i="1" s="1"/>
  <c r="D248" i="1"/>
  <c r="H248" i="1" s="1"/>
  <c r="C248" i="1"/>
  <c r="D247" i="1"/>
  <c r="H247" i="1" s="1"/>
  <c r="C247" i="1"/>
  <c r="C246" i="1"/>
  <c r="D245" i="1"/>
  <c r="H245" i="1" s="1"/>
  <c r="C245" i="1"/>
  <c r="G245" i="1" s="1"/>
  <c r="D244" i="1"/>
  <c r="C244" i="1"/>
  <c r="G244" i="1" s="1"/>
  <c r="D243" i="1"/>
  <c r="C243" i="1"/>
  <c r="D242" i="1"/>
  <c r="C242" i="1"/>
  <c r="D241" i="1"/>
  <c r="H241" i="1" s="1"/>
  <c r="C241" i="1"/>
  <c r="G240" i="1"/>
  <c r="D240" i="1"/>
  <c r="C240" i="1"/>
  <c r="D239" i="1"/>
  <c r="H239" i="1" s="1"/>
  <c r="C239" i="1"/>
  <c r="D238" i="1"/>
  <c r="C238" i="1"/>
  <c r="G238" i="1" s="1"/>
  <c r="D237" i="1"/>
  <c r="H237" i="1" s="1"/>
  <c r="C237" i="1"/>
  <c r="G236" i="1"/>
  <c r="D236" i="1"/>
  <c r="C236" i="1"/>
  <c r="D235" i="1"/>
  <c r="H235" i="1" s="1"/>
  <c r="C235" i="1"/>
  <c r="G235" i="1" s="1"/>
  <c r="D234" i="1"/>
  <c r="H234" i="1" s="1"/>
  <c r="C234" i="1"/>
  <c r="D233" i="1"/>
  <c r="H233" i="1" s="1"/>
  <c r="C233" i="1"/>
  <c r="D232" i="1"/>
  <c r="C232" i="1"/>
  <c r="G232" i="1" s="1"/>
  <c r="D231" i="1"/>
  <c r="H231" i="1" s="1"/>
  <c r="C231" i="1"/>
  <c r="G230" i="1"/>
  <c r="D230" i="1"/>
  <c r="C230" i="1"/>
  <c r="D229" i="1"/>
  <c r="H229" i="1" s="1"/>
  <c r="C229" i="1"/>
  <c r="D228" i="1"/>
  <c r="C228" i="1"/>
  <c r="G228" i="1" s="1"/>
  <c r="D227" i="1"/>
  <c r="H227" i="1" s="1"/>
  <c r="C227" i="1"/>
  <c r="D225" i="1"/>
  <c r="H225" i="1" s="1"/>
  <c r="C225" i="1"/>
  <c r="D224" i="1"/>
  <c r="H224" i="1" s="1"/>
  <c r="C224" i="1"/>
  <c r="D223" i="1"/>
  <c r="H223" i="1" s="1"/>
  <c r="C223" i="1"/>
  <c r="D222" i="1"/>
  <c r="H222" i="1" s="1"/>
  <c r="C222" i="1"/>
  <c r="D221" i="1"/>
  <c r="H221" i="1" s="1"/>
  <c r="C221" i="1"/>
  <c r="D220" i="1"/>
  <c r="H220" i="1" s="1"/>
  <c r="C220" i="1"/>
  <c r="D219" i="1"/>
  <c r="H219" i="1" s="1"/>
  <c r="C219" i="1"/>
  <c r="C218" i="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C204" i="1"/>
  <c r="D203" i="1"/>
  <c r="C203" i="1"/>
  <c r="D202" i="1"/>
  <c r="C202" i="1"/>
  <c r="D201" i="1"/>
  <c r="C201" i="1"/>
  <c r="D200" i="1"/>
  <c r="C200" i="1"/>
  <c r="D199" i="1"/>
  <c r="C199" i="1"/>
  <c r="C198" i="1"/>
  <c r="D197" i="1"/>
  <c r="H197" i="1" s="1"/>
  <c r="C197" i="1"/>
  <c r="D196" i="1"/>
  <c r="H196" i="1" s="1"/>
  <c r="C196" i="1"/>
  <c r="D195" i="1"/>
  <c r="H195" i="1" s="1"/>
  <c r="C195" i="1"/>
  <c r="D194" i="1"/>
  <c r="H194" i="1" s="1"/>
  <c r="C194" i="1"/>
  <c r="D193" i="1"/>
  <c r="H193" i="1" s="1"/>
  <c r="C193" i="1"/>
  <c r="D192" i="1"/>
  <c r="H192" i="1" s="1"/>
  <c r="C192" i="1"/>
  <c r="D191" i="1"/>
  <c r="H191" i="1" s="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5" i="1"/>
  <c r="H165" i="1" s="1"/>
  <c r="C165" i="1"/>
  <c r="D164" i="1"/>
  <c r="H164" i="1" s="1"/>
  <c r="C164" i="1"/>
  <c r="D163" i="1"/>
  <c r="H163" i="1" s="1"/>
  <c r="C163" i="1"/>
  <c r="D162" i="1"/>
  <c r="H162" i="1" s="1"/>
  <c r="C162" i="1"/>
  <c r="C161" i="1"/>
  <c r="D159" i="1"/>
  <c r="G159" i="1" s="1"/>
  <c r="C159" i="1"/>
  <c r="D158" i="1"/>
  <c r="G158" i="1" s="1"/>
  <c r="C158" i="1"/>
  <c r="H157" i="1"/>
  <c r="D157" i="1"/>
  <c r="C157" i="1"/>
  <c r="C156" i="1"/>
  <c r="H155" i="1"/>
  <c r="D155" i="1"/>
  <c r="C155" i="1"/>
  <c r="D154" i="1"/>
  <c r="G154" i="1" s="1"/>
  <c r="C154" i="1"/>
  <c r="H154" i="1" s="1"/>
  <c r="D153" i="1"/>
  <c r="C153" i="1"/>
  <c r="H153" i="1" s="1"/>
  <c r="D152" i="1"/>
  <c r="G152" i="1" s="1"/>
  <c r="C152" i="1"/>
  <c r="D151" i="1"/>
  <c r="G151" i="1" s="1"/>
  <c r="C151" i="1"/>
  <c r="D150" i="1"/>
  <c r="G150" i="1" s="1"/>
  <c r="C150" i="1"/>
  <c r="C149" i="1"/>
  <c r="D147" i="1"/>
  <c r="C147" i="1"/>
  <c r="D146" i="1"/>
  <c r="C146" i="1"/>
  <c r="D145" i="1"/>
  <c r="C145" i="1"/>
  <c r="D144" i="1"/>
  <c r="C144" i="1"/>
  <c r="D143" i="1"/>
  <c r="C143" i="1"/>
  <c r="D142" i="1"/>
  <c r="C142" i="1"/>
  <c r="D141" i="1"/>
  <c r="C141" i="1"/>
  <c r="D140" i="1"/>
  <c r="C140" i="1"/>
  <c r="D139" i="1"/>
  <c r="C139" i="1"/>
  <c r="D138" i="1"/>
  <c r="C138" i="1"/>
  <c r="D137" i="1"/>
  <c r="C137" i="1"/>
  <c r="D135" i="1"/>
  <c r="C135" i="1"/>
  <c r="G135" i="1" s="1"/>
  <c r="D134" i="1"/>
  <c r="H134" i="1" s="1"/>
  <c r="C134" i="1"/>
  <c r="G133" i="1"/>
  <c r="D133" i="1"/>
  <c r="C133" i="1"/>
  <c r="D132" i="1"/>
  <c r="H132" i="1" s="1"/>
  <c r="C132" i="1"/>
  <c r="D131" i="1"/>
  <c r="C131" i="1"/>
  <c r="G131" i="1" s="1"/>
  <c r="D130" i="1"/>
  <c r="H130" i="1" s="1"/>
  <c r="C130" i="1"/>
  <c r="G129" i="1"/>
  <c r="D129" i="1"/>
  <c r="C129" i="1"/>
  <c r="D128" i="1"/>
  <c r="H128" i="1" s="1"/>
  <c r="C128" i="1"/>
  <c r="G128" i="1" s="1"/>
  <c r="D127" i="1"/>
  <c r="C127" i="1"/>
  <c r="G127" i="1" s="1"/>
  <c r="D126" i="1"/>
  <c r="H126" i="1" s="1"/>
  <c r="C126" i="1"/>
  <c r="D125" i="1"/>
  <c r="G125" i="1" s="1"/>
  <c r="C125" i="1"/>
  <c r="D124" i="1"/>
  <c r="H124" i="1" s="1"/>
  <c r="C124" i="1"/>
  <c r="D123" i="1"/>
  <c r="C123" i="1"/>
  <c r="G123" i="1" s="1"/>
  <c r="D122" i="1"/>
  <c r="H122" i="1" s="1"/>
  <c r="C122" i="1"/>
  <c r="D121" i="1"/>
  <c r="G121" i="1" s="1"/>
  <c r="C121" i="1"/>
  <c r="D120" i="1"/>
  <c r="H120" i="1" s="1"/>
  <c r="C120" i="1"/>
  <c r="G120" i="1" s="1"/>
  <c r="D119" i="1"/>
  <c r="C119" i="1"/>
  <c r="G119" i="1" s="1"/>
  <c r="D118" i="1"/>
  <c r="H118" i="1" s="1"/>
  <c r="C118" i="1"/>
  <c r="D117" i="1"/>
  <c r="G117" i="1" s="1"/>
  <c r="C117" i="1"/>
  <c r="D116" i="1"/>
  <c r="H116" i="1" s="1"/>
  <c r="C116" i="1"/>
  <c r="D115" i="1"/>
  <c r="C115" i="1"/>
  <c r="G115" i="1" s="1"/>
  <c r="D114" i="1"/>
  <c r="H114" i="1" s="1"/>
  <c r="C114" i="1"/>
  <c r="D113" i="1"/>
  <c r="G113" i="1" s="1"/>
  <c r="C113" i="1"/>
  <c r="D112" i="1"/>
  <c r="H112" i="1" s="1"/>
  <c r="C112" i="1"/>
  <c r="D111" i="1"/>
  <c r="C111" i="1"/>
  <c r="G111" i="1" s="1"/>
  <c r="D110" i="1"/>
  <c r="H110" i="1" s="1"/>
  <c r="C110" i="1"/>
  <c r="G109" i="1"/>
  <c r="D109" i="1"/>
  <c r="C109" i="1"/>
  <c r="C108" i="1"/>
  <c r="D107" i="1"/>
  <c r="C107" i="1"/>
  <c r="D106" i="1"/>
  <c r="H106" i="1" s="1"/>
  <c r="C106" i="1"/>
  <c r="G105" i="1"/>
  <c r="D105" i="1"/>
  <c r="C105" i="1"/>
  <c r="D104" i="1"/>
  <c r="H104" i="1" s="1"/>
  <c r="C104" i="1"/>
  <c r="D103" i="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C87" i="1"/>
  <c r="D86" i="1"/>
  <c r="H86" i="1" s="1"/>
  <c r="C86" i="1"/>
  <c r="D85" i="1"/>
  <c r="H85" i="1" s="1"/>
  <c r="C85" i="1"/>
  <c r="D84" i="1"/>
  <c r="H84" i="1" s="1"/>
  <c r="C84" i="1"/>
  <c r="D83" i="1"/>
  <c r="H83" i="1" s="1"/>
  <c r="C83" i="1"/>
  <c r="D82" i="1"/>
  <c r="H82" i="1" s="1"/>
  <c r="C82" i="1"/>
  <c r="D81" i="1"/>
  <c r="H81" i="1" s="1"/>
  <c r="C81" i="1"/>
  <c r="D80" i="1"/>
  <c r="H80" i="1" s="1"/>
  <c r="C80" i="1"/>
  <c r="C79" i="1"/>
  <c r="D77" i="1"/>
  <c r="G77" i="1" s="1"/>
  <c r="C77" i="1"/>
  <c r="D76" i="1"/>
  <c r="H76" i="1" s="1"/>
  <c r="C76" i="1"/>
  <c r="D75" i="1"/>
  <c r="G75" i="1" s="1"/>
  <c r="C75" i="1"/>
  <c r="H75" i="1" s="1"/>
  <c r="D74" i="1"/>
  <c r="C74" i="1"/>
  <c r="H74" i="1" s="1"/>
  <c r="D73" i="1"/>
  <c r="G73" i="1" s="1"/>
  <c r="C73" i="1"/>
  <c r="D72" i="1"/>
  <c r="H72" i="1" s="1"/>
  <c r="C72" i="1"/>
  <c r="D71" i="1"/>
  <c r="G71" i="1" s="1"/>
  <c r="C71" i="1"/>
  <c r="C70" i="1"/>
  <c r="H70" i="1" s="1"/>
  <c r="D69" i="1"/>
  <c r="G69" i="1" s="1"/>
  <c r="C69" i="1"/>
  <c r="H68" i="1"/>
  <c r="D68" i="1"/>
  <c r="C68" i="1"/>
  <c r="D67" i="1"/>
  <c r="G67" i="1" s="1"/>
  <c r="C67" i="1"/>
  <c r="D66" i="1"/>
  <c r="C66" i="1"/>
  <c r="H66" i="1" s="1"/>
  <c r="D65" i="1"/>
  <c r="G65" i="1" s="1"/>
  <c r="C65" i="1"/>
  <c r="H64" i="1"/>
  <c r="C64" i="1"/>
  <c r="D63" i="1"/>
  <c r="G63" i="1" s="1"/>
  <c r="C63" i="1"/>
  <c r="D62" i="1"/>
  <c r="C62" i="1"/>
  <c r="H62" i="1" s="1"/>
  <c r="D61" i="1"/>
  <c r="G61" i="1" s="1"/>
  <c r="C61" i="1"/>
  <c r="D60" i="1"/>
  <c r="H60" i="1" s="1"/>
  <c r="C60" i="1"/>
  <c r="D59" i="1"/>
  <c r="G59" i="1" s="1"/>
  <c r="C59" i="1"/>
  <c r="H59" i="1" s="1"/>
  <c r="D58" i="1"/>
  <c r="C58" i="1"/>
  <c r="H58" i="1" s="1"/>
  <c r="C57" i="1"/>
  <c r="D56" i="1"/>
  <c r="H56" i="1" s="1"/>
  <c r="C56" i="1"/>
  <c r="D55" i="1"/>
  <c r="G55" i="1" s="1"/>
  <c r="C55" i="1"/>
  <c r="C54" i="1"/>
  <c r="D53" i="1"/>
  <c r="G53" i="1" s="1"/>
  <c r="C53" i="1"/>
  <c r="H52" i="1"/>
  <c r="D52" i="1"/>
  <c r="C52" i="1"/>
  <c r="D51" i="1"/>
  <c r="G51" i="1" s="1"/>
  <c r="C51" i="1"/>
  <c r="H51" i="1" s="1"/>
  <c r="D50" i="1"/>
  <c r="C50" i="1"/>
  <c r="H50" i="1" s="1"/>
  <c r="D49" i="1"/>
  <c r="G49" i="1" s="1"/>
  <c r="C49" i="1"/>
  <c r="H48" i="1"/>
  <c r="D48" i="1"/>
  <c r="C48" i="1"/>
  <c r="D47" i="1"/>
  <c r="G47" i="1" s="1"/>
  <c r="C47" i="1"/>
  <c r="C46" i="1"/>
  <c r="D44" i="1"/>
  <c r="H44" i="1" s="1"/>
  <c r="C44" i="1"/>
  <c r="G44" i="1" s="1"/>
  <c r="D43" i="1"/>
  <c r="H43" i="1" s="1"/>
  <c r="C43" i="1"/>
  <c r="G43" i="1" s="1"/>
  <c r="D42" i="1"/>
  <c r="H42" i="1" s="1"/>
  <c r="C42" i="1"/>
  <c r="G42" i="1" s="1"/>
  <c r="D41" i="1"/>
  <c r="H41" i="1" s="1"/>
  <c r="C41" i="1"/>
  <c r="G41" i="1" s="1"/>
  <c r="D40" i="1"/>
  <c r="H40" i="1" s="1"/>
  <c r="C40" i="1"/>
  <c r="G40" i="1" s="1"/>
  <c r="D39" i="1"/>
  <c r="D38" i="1"/>
  <c r="H38" i="1" s="1"/>
  <c r="C38" i="1"/>
  <c r="D37" i="1"/>
  <c r="H37" i="1" s="1"/>
  <c r="C37" i="1"/>
  <c r="D36" i="1"/>
  <c r="H36" i="1" s="1"/>
  <c r="C36" i="1"/>
  <c r="C35" i="1"/>
  <c r="D34" i="1"/>
  <c r="H34" i="1" s="1"/>
  <c r="C34" i="1"/>
  <c r="D33" i="1"/>
  <c r="H33" i="1" s="1"/>
  <c r="C33" i="1"/>
  <c r="D32" i="1"/>
  <c r="H32" i="1" s="1"/>
  <c r="C32" i="1"/>
  <c r="D31" i="1"/>
  <c r="H31" i="1" s="1"/>
  <c r="C31" i="1"/>
  <c r="D30" i="1"/>
  <c r="H30" i="1" s="1"/>
  <c r="C30" i="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D21" i="1"/>
  <c r="H21" i="1" s="1"/>
  <c r="C21" i="1"/>
  <c r="D20" i="1"/>
  <c r="H20" i="1" s="1"/>
  <c r="C20" i="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H11" i="1" s="1"/>
  <c r="C11" i="1"/>
  <c r="D10" i="1"/>
  <c r="H10" i="1" s="1"/>
  <c r="C10" i="1"/>
  <c r="G10" i="1" s="1"/>
  <c r="D9" i="1"/>
  <c r="H9" i="1" s="1"/>
  <c r="C9" i="1"/>
  <c r="D8" i="1"/>
  <c r="H8" i="1" s="1"/>
  <c r="C8" i="1"/>
  <c r="D7" i="1"/>
  <c r="H7" i="1" s="1"/>
  <c r="C7" i="1"/>
  <c r="H6" i="1"/>
  <c r="D6" i="1"/>
  <c r="C6" i="1"/>
  <c r="G6" i="1" s="1"/>
  <c r="D5" i="1"/>
  <c r="H5" i="1" s="1"/>
  <c r="C5" i="1"/>
  <c r="C4" i="1"/>
  <c r="C3" i="1"/>
  <c r="E304" i="9" l="1"/>
  <c r="H477" i="1"/>
  <c r="E479" i="4"/>
  <c r="D473" i="1" s="1"/>
  <c r="H470" i="1"/>
  <c r="E466" i="4"/>
  <c r="D460" i="1" s="1"/>
  <c r="D461" i="1"/>
  <c r="H446" i="1"/>
  <c r="E97" i="9"/>
  <c r="H447" i="1"/>
  <c r="H439" i="1"/>
  <c r="H431" i="1"/>
  <c r="H430" i="1"/>
  <c r="E431" i="4"/>
  <c r="D425" i="1" s="1"/>
  <c r="G1009" i="1"/>
  <c r="G1007" i="1"/>
  <c r="G1003" i="1"/>
  <c r="E172" i="9"/>
  <c r="G999" i="1"/>
  <c r="G995" i="1"/>
  <c r="G987" i="1"/>
  <c r="E161" i="9"/>
  <c r="B285" i="9"/>
  <c r="G973" i="1"/>
  <c r="G971" i="1"/>
  <c r="E155" i="9"/>
  <c r="B155" i="9" s="1"/>
  <c r="G969" i="1"/>
  <c r="G965" i="1"/>
  <c r="B281" i="9"/>
  <c r="G959" i="1"/>
  <c r="E147" i="9"/>
  <c r="E143" i="9"/>
  <c r="B143" i="9" s="1"/>
  <c r="G945" i="1"/>
  <c r="B277" i="9"/>
  <c r="G943" i="1"/>
  <c r="F277" i="9"/>
  <c r="E136" i="9"/>
  <c r="B136" i="9" s="1"/>
  <c r="G939" i="1"/>
  <c r="E135" i="9"/>
  <c r="G937" i="1"/>
  <c r="B273" i="9"/>
  <c r="E124" i="9"/>
  <c r="B124" i="9" s="1"/>
  <c r="E123" i="9"/>
  <c r="F269" i="9"/>
  <c r="B269" i="9"/>
  <c r="E116" i="9"/>
  <c r="G907" i="1"/>
  <c r="E113" i="9"/>
  <c r="B113" i="9" s="1"/>
  <c r="F261" i="9"/>
  <c r="B261" i="9" s="1"/>
  <c r="E112" i="9"/>
  <c r="B112" i="9" s="1"/>
  <c r="E111" i="9"/>
  <c r="B111" i="9" s="1"/>
  <c r="E105" i="9"/>
  <c r="B105" i="9" s="1"/>
  <c r="E103" i="9"/>
  <c r="B103" i="9" s="1"/>
  <c r="E102" i="9"/>
  <c r="B102" i="9" s="1"/>
  <c r="G879" i="1"/>
  <c r="E99" i="9"/>
  <c r="B99" i="9" s="1"/>
  <c r="E87" i="9"/>
  <c r="E86" i="9"/>
  <c r="E79" i="9"/>
  <c r="B79" i="9" s="1"/>
  <c r="G825" i="1"/>
  <c r="E78" i="9"/>
  <c r="B78" i="9" s="1"/>
  <c r="G813" i="1"/>
  <c r="G811" i="1"/>
  <c r="E77" i="9"/>
  <c r="B77" i="9" s="1"/>
  <c r="G803" i="1"/>
  <c r="E73" i="9"/>
  <c r="B73" i="9" s="1"/>
  <c r="G793" i="1"/>
  <c r="G791" i="1"/>
  <c r="G787" i="1"/>
  <c r="G783" i="1"/>
  <c r="G761" i="1"/>
  <c r="F245" i="9"/>
  <c r="H755" i="1"/>
  <c r="H751" i="1"/>
  <c r="E62" i="9"/>
  <c r="H745" i="1"/>
  <c r="E59" i="9"/>
  <c r="B59" i="9" s="1"/>
  <c r="H739" i="1"/>
  <c r="E58" i="9"/>
  <c r="B58" i="9" s="1"/>
  <c r="H737" i="1"/>
  <c r="F244" i="9"/>
  <c r="H731" i="1"/>
  <c r="H843" i="1"/>
  <c r="G843" i="1"/>
  <c r="H703" i="1"/>
  <c r="H701" i="1"/>
  <c r="H693" i="1"/>
  <c r="H691" i="1"/>
  <c r="H687" i="1"/>
  <c r="H685" i="1"/>
  <c r="H683" i="1"/>
  <c r="H679" i="1"/>
  <c r="E35" i="9"/>
  <c r="B35" i="9" s="1"/>
  <c r="E34" i="9"/>
  <c r="E33" i="9"/>
  <c r="H669" i="1"/>
  <c r="G659" i="1"/>
  <c r="H658" i="1"/>
  <c r="G841" i="1"/>
  <c r="E42" i="9"/>
  <c r="F232" i="9"/>
  <c r="B232" i="9" s="1"/>
  <c r="E28" i="9"/>
  <c r="B28" i="9" s="1"/>
  <c r="F230" i="9"/>
  <c r="B230" i="9" s="1"/>
  <c r="G1387" i="1"/>
  <c r="H1387" i="1"/>
  <c r="E335" i="9"/>
  <c r="B335" i="9" s="1"/>
  <c r="G1391" i="1"/>
  <c r="E317" i="9"/>
  <c r="B317" i="9" s="1"/>
  <c r="G1371" i="1"/>
  <c r="F291" i="5"/>
  <c r="D1281" i="1"/>
  <c r="F277" i="5"/>
  <c r="F181" i="5"/>
  <c r="D1182" i="1"/>
  <c r="G1182" i="1" s="1"/>
  <c r="E336" i="9"/>
  <c r="B336" i="9" s="1"/>
  <c r="F165" i="5"/>
  <c r="H1165" i="1"/>
  <c r="D1155" i="1"/>
  <c r="G1155" i="1" s="1"/>
  <c r="H1157" i="1"/>
  <c r="F147" i="5"/>
  <c r="H1145" i="1"/>
  <c r="D1141" i="1"/>
  <c r="H1141" i="1" s="1"/>
  <c r="H1087" i="1"/>
  <c r="F71" i="5"/>
  <c r="G1076" i="1"/>
  <c r="F76" i="5"/>
  <c r="F341" i="9"/>
  <c r="B341" i="9" s="1"/>
  <c r="E70" i="5"/>
  <c r="D1075" i="1" s="1"/>
  <c r="F19" i="5"/>
  <c r="G1021" i="1"/>
  <c r="F13" i="5"/>
  <c r="H1061" i="1"/>
  <c r="H1053" i="1"/>
  <c r="E12" i="5"/>
  <c r="D1017" i="1" s="1"/>
  <c r="F29" i="5"/>
  <c r="G1200" i="1"/>
  <c r="H1371" i="1"/>
  <c r="G1202" i="1"/>
  <c r="C1201" i="1"/>
  <c r="G1201" i="1" s="1"/>
  <c r="G1082" i="1"/>
  <c r="G1081" i="1"/>
  <c r="D6" i="7"/>
  <c r="C1539" i="1" s="1"/>
  <c r="J1552" i="1"/>
  <c r="G1563" i="1"/>
  <c r="H648" i="1"/>
  <c r="H647" i="1"/>
  <c r="H649" i="1"/>
  <c r="F428" i="4"/>
  <c r="E648" i="4"/>
  <c r="D642" i="1" s="1"/>
  <c r="E294" i="9"/>
  <c r="B294" i="9" s="1"/>
  <c r="G635" i="1"/>
  <c r="D1511" i="1"/>
  <c r="F115" i="6"/>
  <c r="I30" i="3"/>
  <c r="H650" i="1"/>
  <c r="E296" i="9"/>
  <c r="B296" i="9" s="1"/>
  <c r="E25" i="9"/>
  <c r="B25" i="9" s="1"/>
  <c r="F237" i="9"/>
  <c r="H733" i="1"/>
  <c r="H654" i="1"/>
  <c r="E262" i="4"/>
  <c r="D258" i="1" s="1"/>
  <c r="G267" i="1"/>
  <c r="E82" i="9"/>
  <c r="B82" i="9" s="1"/>
  <c r="H695" i="1"/>
  <c r="H660" i="1"/>
  <c r="E29" i="9"/>
  <c r="E30" i="9"/>
  <c r="H671" i="1"/>
  <c r="H727" i="1"/>
  <c r="H753" i="1"/>
  <c r="G771" i="1"/>
  <c r="H317" i="1"/>
  <c r="H319" i="1"/>
  <c r="H306" i="1"/>
  <c r="E309" i="4"/>
  <c r="D304" i="1" s="1"/>
  <c r="H305" i="1"/>
  <c r="G112" i="1"/>
  <c r="G107" i="1"/>
  <c r="G103" i="1"/>
  <c r="G104" i="1"/>
  <c r="F91" i="4"/>
  <c r="H54" i="1"/>
  <c r="E49" i="4"/>
  <c r="D45" i="1" s="1"/>
  <c r="F236" i="9"/>
  <c r="B236" i="9" s="1"/>
  <c r="G20" i="1"/>
  <c r="E27" i="9"/>
  <c r="B27" i="9" s="1"/>
  <c r="F229" i="9"/>
  <c r="B229" i="9" s="1"/>
  <c r="G8" i="1"/>
  <c r="G4" i="1"/>
  <c r="G1592" i="1"/>
  <c r="E57" i="9"/>
  <c r="D174" i="1"/>
  <c r="E49" i="9"/>
  <c r="G7" i="1"/>
  <c r="G11" i="1"/>
  <c r="G15" i="1"/>
  <c r="G19" i="1"/>
  <c r="G23" i="1"/>
  <c r="G27" i="1"/>
  <c r="G30" i="1"/>
  <c r="G32" i="1"/>
  <c r="G34" i="1"/>
  <c r="G36" i="1"/>
  <c r="G38" i="1"/>
  <c r="H55" i="1"/>
  <c r="G108" i="1"/>
  <c r="G124" i="1"/>
  <c r="H137" i="1"/>
  <c r="G137" i="1"/>
  <c r="H139" i="1"/>
  <c r="G139" i="1"/>
  <c r="H141" i="1"/>
  <c r="G141" i="1"/>
  <c r="H143" i="1"/>
  <c r="G143" i="1"/>
  <c r="H145" i="1"/>
  <c r="G145" i="1"/>
  <c r="H147" i="1"/>
  <c r="G147" i="1"/>
  <c r="G239" i="1"/>
  <c r="G70" i="1"/>
  <c r="G5" i="1"/>
  <c r="G9" i="1"/>
  <c r="G13" i="1"/>
  <c r="G17" i="1"/>
  <c r="G21" i="1"/>
  <c r="G25" i="1"/>
  <c r="G29" i="1"/>
  <c r="G31" i="1"/>
  <c r="G33" i="1"/>
  <c r="G35" i="1"/>
  <c r="G37" i="1"/>
  <c r="H47" i="1"/>
  <c r="H63" i="1"/>
  <c r="H67" i="1"/>
  <c r="H71" i="1"/>
  <c r="G116" i="1"/>
  <c r="G132" i="1"/>
  <c r="H138" i="1"/>
  <c r="G138" i="1"/>
  <c r="H140" i="1"/>
  <c r="G140" i="1"/>
  <c r="H142" i="1"/>
  <c r="G142" i="1"/>
  <c r="H144" i="1"/>
  <c r="G144" i="1"/>
  <c r="H146" i="1"/>
  <c r="G146" i="1"/>
  <c r="H159" i="1"/>
  <c r="G229" i="1"/>
  <c r="H592" i="1"/>
  <c r="H593" i="1"/>
  <c r="H594" i="1"/>
  <c r="H595" i="1"/>
  <c r="H596" i="1"/>
  <c r="H597" i="1"/>
  <c r="H598" i="1"/>
  <c r="H599" i="1"/>
  <c r="H600" i="1"/>
  <c r="H601" i="1"/>
  <c r="H602" i="1"/>
  <c r="G604" i="1"/>
  <c r="G608" i="1"/>
  <c r="G612" i="1"/>
  <c r="G616" i="1"/>
  <c r="G620" i="1"/>
  <c r="G624" i="1"/>
  <c r="G628" i="1"/>
  <c r="G632" i="1"/>
  <c r="G648" i="1"/>
  <c r="G652" i="1"/>
  <c r="G656" i="1"/>
  <c r="G660" i="1"/>
  <c r="G669" i="1"/>
  <c r="G677" i="1"/>
  <c r="G685" i="1"/>
  <c r="G693" i="1"/>
  <c r="G701" i="1"/>
  <c r="G709" i="1"/>
  <c r="G717" i="1"/>
  <c r="G725" i="1"/>
  <c r="G733" i="1"/>
  <c r="G741" i="1"/>
  <c r="G749" i="1"/>
  <c r="G757" i="1"/>
  <c r="H827" i="1"/>
  <c r="G827" i="1"/>
  <c r="H869" i="1"/>
  <c r="G869" i="1"/>
  <c r="H891" i="1"/>
  <c r="G891" i="1"/>
  <c r="H947" i="1"/>
  <c r="G947" i="1"/>
  <c r="G1137" i="1"/>
  <c r="H1359" i="1"/>
  <c r="G1566" i="1"/>
  <c r="J1566" i="1"/>
  <c r="G1571" i="1"/>
  <c r="H1571" i="1"/>
  <c r="G1573" i="1"/>
  <c r="I1573" i="1" s="1"/>
  <c r="H1573" i="1"/>
  <c r="H1578" i="1"/>
  <c r="J1580" i="1"/>
  <c r="G1580" i="1"/>
  <c r="H1617" i="1"/>
  <c r="G1617" i="1"/>
  <c r="G48" i="1"/>
  <c r="H49" i="1"/>
  <c r="G52" i="1"/>
  <c r="H53" i="1"/>
  <c r="G56" i="1"/>
  <c r="H57" i="1"/>
  <c r="G60" i="1"/>
  <c r="H61" i="1"/>
  <c r="H65" i="1"/>
  <c r="G68" i="1"/>
  <c r="H69" i="1"/>
  <c r="G72" i="1"/>
  <c r="H73" i="1"/>
  <c r="G76" i="1"/>
  <c r="H77" i="1"/>
  <c r="H105" i="1"/>
  <c r="G106" i="1"/>
  <c r="H109" i="1"/>
  <c r="G110" i="1"/>
  <c r="H113" i="1"/>
  <c r="G114" i="1"/>
  <c r="H117" i="1"/>
  <c r="G118" i="1"/>
  <c r="H121" i="1"/>
  <c r="G122" i="1"/>
  <c r="H125" i="1"/>
  <c r="G126" i="1"/>
  <c r="H129" i="1"/>
  <c r="G130" i="1"/>
  <c r="H133" i="1"/>
  <c r="G134" i="1"/>
  <c r="H152" i="1"/>
  <c r="G155" i="1"/>
  <c r="G157" i="1"/>
  <c r="H168" i="1"/>
  <c r="H170" i="1"/>
  <c r="H172" i="1"/>
  <c r="H174" i="1"/>
  <c r="H176" i="1"/>
  <c r="H178" i="1"/>
  <c r="H180" i="1"/>
  <c r="H182" i="1"/>
  <c r="H184" i="1"/>
  <c r="H186" i="1"/>
  <c r="H188" i="1"/>
  <c r="H199" i="1"/>
  <c r="H201" i="1"/>
  <c r="H203" i="1"/>
  <c r="G227" i="1"/>
  <c r="H230" i="1"/>
  <c r="G231" i="1"/>
  <c r="H236" i="1"/>
  <c r="G237" i="1"/>
  <c r="H240" i="1"/>
  <c r="G241" i="1"/>
  <c r="H243" i="1"/>
  <c r="H250" i="1"/>
  <c r="G251" i="1"/>
  <c r="H256" i="1"/>
  <c r="H261" i="1"/>
  <c r="G262" i="1"/>
  <c r="H265" i="1"/>
  <c r="H268" i="1"/>
  <c r="H270" i="1"/>
  <c r="H273" i="1"/>
  <c r="H275" i="1"/>
  <c r="H278" i="1"/>
  <c r="G279" i="1"/>
  <c r="H282" i="1"/>
  <c r="G283" i="1"/>
  <c r="H287" i="1"/>
  <c r="G288" i="1"/>
  <c r="H291" i="1"/>
  <c r="G292" i="1"/>
  <c r="H298" i="1"/>
  <c r="H300" i="1"/>
  <c r="H302" i="1"/>
  <c r="G349" i="1"/>
  <c r="H352" i="1"/>
  <c r="G357" i="1"/>
  <c r="G359" i="1"/>
  <c r="H362" i="1"/>
  <c r="G367" i="1"/>
  <c r="G370" i="1"/>
  <c r="H371" i="1"/>
  <c r="G373" i="1"/>
  <c r="G379" i="1"/>
  <c r="G381" i="1"/>
  <c r="G384" i="1"/>
  <c r="G386" i="1"/>
  <c r="H387" i="1"/>
  <c r="G389" i="1"/>
  <c r="G392" i="1"/>
  <c r="G394" i="1"/>
  <c r="H395" i="1"/>
  <c r="G397" i="1"/>
  <c r="H402" i="1"/>
  <c r="G407" i="1"/>
  <c r="G409" i="1"/>
  <c r="G414" i="1"/>
  <c r="G416" i="1"/>
  <c r="H421" i="1"/>
  <c r="G423" i="1"/>
  <c r="G426" i="1"/>
  <c r="H427" i="1"/>
  <c r="G429" i="1"/>
  <c r="G432" i="1"/>
  <c r="G434" i="1"/>
  <c r="H435" i="1"/>
  <c r="G437" i="1"/>
  <c r="G440" i="1"/>
  <c r="G442" i="1"/>
  <c r="H443" i="1"/>
  <c r="G445" i="1"/>
  <c r="G448" i="1"/>
  <c r="G450" i="1"/>
  <c r="G453" i="1"/>
  <c r="G456" i="1"/>
  <c r="G458" i="1"/>
  <c r="H459" i="1"/>
  <c r="G461" i="1"/>
  <c r="G464" i="1"/>
  <c r="G466" i="1"/>
  <c r="H467" i="1"/>
  <c r="G469" i="1"/>
  <c r="G472" i="1"/>
  <c r="H474" i="1"/>
  <c r="G476" i="1"/>
  <c r="G479" i="1"/>
  <c r="G481" i="1"/>
  <c r="H482" i="1"/>
  <c r="G484" i="1"/>
  <c r="H488" i="1"/>
  <c r="G493" i="1"/>
  <c r="H496" i="1"/>
  <c r="G501" i="1"/>
  <c r="H504" i="1"/>
  <c r="G509" i="1"/>
  <c r="H512" i="1"/>
  <c r="G518" i="1"/>
  <c r="G521" i="1"/>
  <c r="G523" i="1"/>
  <c r="H524" i="1"/>
  <c r="G526" i="1"/>
  <c r="H528" i="1"/>
  <c r="G531" i="1"/>
  <c r="G548" i="1"/>
  <c r="G550" i="1"/>
  <c r="H551" i="1"/>
  <c r="G553" i="1"/>
  <c r="H555" i="1"/>
  <c r="H558" i="1"/>
  <c r="G563" i="1"/>
  <c r="G572" i="1"/>
  <c r="G574" i="1"/>
  <c r="H575" i="1"/>
  <c r="G577" i="1"/>
  <c r="H579" i="1"/>
  <c r="H582" i="1"/>
  <c r="G587" i="1"/>
  <c r="H605" i="1"/>
  <c r="H609" i="1"/>
  <c r="H613" i="1"/>
  <c r="H617" i="1"/>
  <c r="H621" i="1"/>
  <c r="H625" i="1"/>
  <c r="H629" i="1"/>
  <c r="H636" i="1"/>
  <c r="G636" i="1"/>
  <c r="G670" i="1"/>
  <c r="G678" i="1"/>
  <c r="G686" i="1"/>
  <c r="G694" i="1"/>
  <c r="G702" i="1"/>
  <c r="G710" i="1"/>
  <c r="G718" i="1"/>
  <c r="G726" i="1"/>
  <c r="G734" i="1"/>
  <c r="G742" i="1"/>
  <c r="G750" i="1"/>
  <c r="G758" i="1"/>
  <c r="G779" i="1"/>
  <c r="H795" i="1"/>
  <c r="G795" i="1"/>
  <c r="H835" i="1"/>
  <c r="G835" i="1"/>
  <c r="H877" i="1"/>
  <c r="G877" i="1"/>
  <c r="H899" i="1"/>
  <c r="G899" i="1"/>
  <c r="G933" i="1"/>
  <c r="H955" i="1"/>
  <c r="G955" i="1"/>
  <c r="G997" i="1"/>
  <c r="H1091" i="1"/>
  <c r="G1091" i="1"/>
  <c r="H763" i="1"/>
  <c r="G763" i="1"/>
  <c r="H801" i="1"/>
  <c r="G801" i="1"/>
  <c r="H817" i="1"/>
  <c r="G817" i="1"/>
  <c r="H883" i="1"/>
  <c r="G883" i="1"/>
  <c r="H963" i="1"/>
  <c r="G963" i="1"/>
  <c r="H1019" i="1"/>
  <c r="G1019" i="1"/>
  <c r="H1133" i="1"/>
  <c r="G1133" i="1"/>
  <c r="G1370" i="1"/>
  <c r="H1370" i="1"/>
  <c r="G1386" i="1"/>
  <c r="H1386" i="1"/>
  <c r="G1567" i="1"/>
  <c r="H1567" i="1"/>
  <c r="G1572" i="1"/>
  <c r="H1572" i="1"/>
  <c r="G1615" i="1"/>
  <c r="H1615" i="1"/>
  <c r="H1642" i="1"/>
  <c r="G1642" i="1"/>
  <c r="E6" i="7"/>
  <c r="D1540" i="1"/>
  <c r="G1540" i="1" s="1"/>
  <c r="E22" i="7"/>
  <c r="D1556" i="1"/>
  <c r="G1556" i="1" s="1"/>
  <c r="D46" i="1"/>
  <c r="G46" i="1" s="1"/>
  <c r="G50" i="1"/>
  <c r="G54" i="1"/>
  <c r="G58" i="1"/>
  <c r="G62" i="1"/>
  <c r="G66" i="1"/>
  <c r="G74" i="1"/>
  <c r="H103" i="1"/>
  <c r="H107" i="1"/>
  <c r="H111" i="1"/>
  <c r="H115" i="1"/>
  <c r="H119" i="1"/>
  <c r="H123" i="1"/>
  <c r="H127" i="1"/>
  <c r="H131" i="1"/>
  <c r="H135" i="1"/>
  <c r="G153" i="1"/>
  <c r="H167" i="1"/>
  <c r="H169" i="1"/>
  <c r="H171" i="1"/>
  <c r="H173" i="1"/>
  <c r="H175" i="1"/>
  <c r="H177" i="1"/>
  <c r="H179" i="1"/>
  <c r="H181" i="1"/>
  <c r="H183" i="1"/>
  <c r="H185" i="1"/>
  <c r="H187" i="1"/>
  <c r="H189" i="1"/>
  <c r="H200" i="1"/>
  <c r="H202" i="1"/>
  <c r="H228" i="1"/>
  <c r="H232" i="1"/>
  <c r="H238" i="1"/>
  <c r="H242" i="1"/>
  <c r="H244" i="1"/>
  <c r="H252" i="1"/>
  <c r="H257" i="1"/>
  <c r="H259" i="1"/>
  <c r="H263" i="1"/>
  <c r="H266" i="1"/>
  <c r="H271" i="1"/>
  <c r="H274" i="1"/>
  <c r="H280" i="1"/>
  <c r="H284" i="1"/>
  <c r="H286" i="1"/>
  <c r="H289" i="1"/>
  <c r="H299" i="1"/>
  <c r="H301" i="1"/>
  <c r="G353" i="1"/>
  <c r="G358" i="1"/>
  <c r="G363" i="1"/>
  <c r="G372" i="1"/>
  <c r="G380" i="1"/>
  <c r="G382" i="1"/>
  <c r="G385" i="1"/>
  <c r="G388" i="1"/>
  <c r="G390" i="1"/>
  <c r="G393" i="1"/>
  <c r="G396" i="1"/>
  <c r="G398" i="1"/>
  <c r="G403" i="1"/>
  <c r="G408" i="1"/>
  <c r="G410" i="1"/>
  <c r="G415" i="1"/>
  <c r="G422" i="1"/>
  <c r="G428" i="1"/>
  <c r="G430" i="1"/>
  <c r="G433" i="1"/>
  <c r="G436" i="1"/>
  <c r="G438" i="1"/>
  <c r="G441" i="1"/>
  <c r="G444" i="1"/>
  <c r="G446" i="1"/>
  <c r="G449" i="1"/>
  <c r="C451" i="1"/>
  <c r="H451" i="1" s="1"/>
  <c r="G452" i="1"/>
  <c r="G454" i="1"/>
  <c r="G457" i="1"/>
  <c r="G462" i="1"/>
  <c r="G465" i="1"/>
  <c r="G468" i="1"/>
  <c r="G470" i="1"/>
  <c r="G475" i="1"/>
  <c r="G477" i="1"/>
  <c r="G480" i="1"/>
  <c r="G483" i="1"/>
  <c r="G489" i="1"/>
  <c r="G497" i="1"/>
  <c r="G505" i="1"/>
  <c r="G513" i="1"/>
  <c r="G517" i="1"/>
  <c r="G519" i="1"/>
  <c r="G522" i="1"/>
  <c r="G525" i="1"/>
  <c r="G532" i="1"/>
  <c r="G534" i="1"/>
  <c r="H535" i="1"/>
  <c r="G537" i="1"/>
  <c r="H539" i="1"/>
  <c r="G547" i="1"/>
  <c r="G564" i="1"/>
  <c r="G571" i="1"/>
  <c r="G588" i="1"/>
  <c r="G590" i="1"/>
  <c r="G605" i="1"/>
  <c r="H607" i="1"/>
  <c r="G609" i="1"/>
  <c r="H611" i="1"/>
  <c r="G613" i="1"/>
  <c r="H615" i="1"/>
  <c r="G617" i="1"/>
  <c r="H619" i="1"/>
  <c r="G621" i="1"/>
  <c r="G625" i="1"/>
  <c r="H627" i="1"/>
  <c r="G629" i="1"/>
  <c r="H631" i="1"/>
  <c r="G645" i="1"/>
  <c r="G649" i="1"/>
  <c r="G653" i="1"/>
  <c r="G657" i="1"/>
  <c r="G661" i="1"/>
  <c r="G666" i="1"/>
  <c r="G667" i="1"/>
  <c r="G674" i="1"/>
  <c r="G675" i="1"/>
  <c r="G682" i="1"/>
  <c r="G683" i="1"/>
  <c r="G690" i="1"/>
  <c r="G691" i="1"/>
  <c r="G698" i="1"/>
  <c r="G699" i="1"/>
  <c r="G706" i="1"/>
  <c r="G707" i="1"/>
  <c r="G714" i="1"/>
  <c r="G715" i="1"/>
  <c r="G722" i="1"/>
  <c r="G723" i="1"/>
  <c r="G730" i="1"/>
  <c r="G731" i="1"/>
  <c r="G738" i="1"/>
  <c r="G739" i="1"/>
  <c r="G746" i="1"/>
  <c r="G747" i="1"/>
  <c r="G754" i="1"/>
  <c r="G755" i="1"/>
  <c r="H760" i="1"/>
  <c r="G760" i="1"/>
  <c r="H769" i="1"/>
  <c r="G769" i="1"/>
  <c r="H785" i="1"/>
  <c r="G785" i="1"/>
  <c r="H941" i="1"/>
  <c r="G941" i="1"/>
  <c r="H1005" i="1"/>
  <c r="G1005" i="1"/>
  <c r="G1098" i="1"/>
  <c r="H1169" i="1"/>
  <c r="G1169" i="1"/>
  <c r="G1183" i="1"/>
  <c r="G527" i="1"/>
  <c r="G533" i="1"/>
  <c r="G536" i="1"/>
  <c r="G538" i="1"/>
  <c r="G541" i="1"/>
  <c r="G544" i="1"/>
  <c r="G546" i="1"/>
  <c r="G549" i="1"/>
  <c r="G552" i="1"/>
  <c r="G554" i="1"/>
  <c r="G557" i="1"/>
  <c r="G560" i="1"/>
  <c r="G562" i="1"/>
  <c r="G568" i="1"/>
  <c r="G570" i="1"/>
  <c r="G573" i="1"/>
  <c r="G576" i="1"/>
  <c r="G578" i="1"/>
  <c r="G581" i="1"/>
  <c r="G584" i="1"/>
  <c r="G586" i="1"/>
  <c r="G589" i="1"/>
  <c r="H664" i="1"/>
  <c r="H668" i="1"/>
  <c r="H672" i="1"/>
  <c r="H676" i="1"/>
  <c r="H680" i="1"/>
  <c r="H684" i="1"/>
  <c r="H688" i="1"/>
  <c r="H692" i="1"/>
  <c r="H696" i="1"/>
  <c r="H700" i="1"/>
  <c r="H704" i="1"/>
  <c r="H708" i="1"/>
  <c r="H712" i="1"/>
  <c r="H716" i="1"/>
  <c r="H720" i="1"/>
  <c r="H724" i="1"/>
  <c r="H728" i="1"/>
  <c r="H732" i="1"/>
  <c r="H736" i="1"/>
  <c r="H740" i="1"/>
  <c r="H744" i="1"/>
  <c r="H748" i="1"/>
  <c r="H752" i="1"/>
  <c r="H756" i="1"/>
  <c r="H771" i="1"/>
  <c r="G773" i="1"/>
  <c r="H781" i="1"/>
  <c r="H803" i="1"/>
  <c r="G805" i="1"/>
  <c r="H813" i="1"/>
  <c r="H837" i="1"/>
  <c r="G839" i="1"/>
  <c r="H851" i="1"/>
  <c r="G851" i="1"/>
  <c r="H874" i="1"/>
  <c r="H879" i="1"/>
  <c r="H893" i="1"/>
  <c r="G911" i="1"/>
  <c r="G925" i="1"/>
  <c r="H930" i="1"/>
  <c r="H935" i="1"/>
  <c r="H965" i="1"/>
  <c r="G967" i="1"/>
  <c r="H979" i="1"/>
  <c r="G979" i="1"/>
  <c r="H1002" i="1"/>
  <c r="H1007" i="1"/>
  <c r="G1078" i="1"/>
  <c r="H1122" i="1"/>
  <c r="G1122" i="1"/>
  <c r="G1129" i="1"/>
  <c r="G1176" i="1"/>
  <c r="G1199" i="1"/>
  <c r="J1548" i="1"/>
  <c r="G1548" i="1"/>
  <c r="I1548" i="1" s="1"/>
  <c r="H666" i="1"/>
  <c r="H670" i="1"/>
  <c r="H674" i="1"/>
  <c r="H678" i="1"/>
  <c r="H682" i="1"/>
  <c r="H686" i="1"/>
  <c r="H690" i="1"/>
  <c r="H694" i="1"/>
  <c r="H698" i="1"/>
  <c r="H702" i="1"/>
  <c r="H706" i="1"/>
  <c r="H710" i="1"/>
  <c r="H714" i="1"/>
  <c r="H718" i="1"/>
  <c r="H722" i="1"/>
  <c r="H726" i="1"/>
  <c r="H730" i="1"/>
  <c r="H734" i="1"/>
  <c r="H738" i="1"/>
  <c r="H742" i="1"/>
  <c r="H746" i="1"/>
  <c r="H750" i="1"/>
  <c r="H754" i="1"/>
  <c r="H758" i="1"/>
  <c r="H765" i="1"/>
  <c r="H787" i="1"/>
  <c r="G789" i="1"/>
  <c r="H797" i="1"/>
  <c r="H819" i="1"/>
  <c r="G821" i="1"/>
  <c r="H829" i="1"/>
  <c r="G847" i="1"/>
  <c r="G861" i="1"/>
  <c r="H866" i="1"/>
  <c r="H871" i="1"/>
  <c r="H901" i="1"/>
  <c r="G903" i="1"/>
  <c r="H915" i="1"/>
  <c r="G915" i="1"/>
  <c r="H938" i="1"/>
  <c r="H943" i="1"/>
  <c r="H957" i="1"/>
  <c r="G975" i="1"/>
  <c r="G989" i="1"/>
  <c r="H994" i="1"/>
  <c r="H999" i="1"/>
  <c r="H1035" i="1"/>
  <c r="G1035" i="1"/>
  <c r="H1045" i="1"/>
  <c r="G1045" i="1"/>
  <c r="G1069" i="1"/>
  <c r="G1087" i="1"/>
  <c r="G1144" i="1"/>
  <c r="H1153" i="1"/>
  <c r="G1153" i="1"/>
  <c r="G1165" i="1"/>
  <c r="H1542" i="1"/>
  <c r="I1542" i="1" s="1"/>
  <c r="G1542" i="1"/>
  <c r="H1544" i="1"/>
  <c r="G1544" i="1"/>
  <c r="I1544" i="1" s="1"/>
  <c r="G1586" i="1"/>
  <c r="H1586" i="1"/>
  <c r="H1590" i="1"/>
  <c r="G1590" i="1"/>
  <c r="H1629" i="1"/>
  <c r="G1629" i="1"/>
  <c r="G1646" i="1"/>
  <c r="H1646" i="1"/>
  <c r="H1649" i="1"/>
  <c r="G1649" i="1"/>
  <c r="H767" i="1"/>
  <c r="H775" i="1"/>
  <c r="H783" i="1"/>
  <c r="H791" i="1"/>
  <c r="H799" i="1"/>
  <c r="H807" i="1"/>
  <c r="H815" i="1"/>
  <c r="H823" i="1"/>
  <c r="H831" i="1"/>
  <c r="H853" i="1"/>
  <c r="G855" i="1"/>
  <c r="H858" i="1"/>
  <c r="H863" i="1"/>
  <c r="H885" i="1"/>
  <c r="G887" i="1"/>
  <c r="H890" i="1"/>
  <c r="H895" i="1"/>
  <c r="H917" i="1"/>
  <c r="G919" i="1"/>
  <c r="H922" i="1"/>
  <c r="H927" i="1"/>
  <c r="H949" i="1"/>
  <c r="G951" i="1"/>
  <c r="H954" i="1"/>
  <c r="H959" i="1"/>
  <c r="H981" i="1"/>
  <c r="G983" i="1"/>
  <c r="H986" i="1"/>
  <c r="H991" i="1"/>
  <c r="H1013" i="1"/>
  <c r="G1015" i="1"/>
  <c r="H1027" i="1"/>
  <c r="G1027" i="1"/>
  <c r="G1031" i="1"/>
  <c r="G1132" i="1"/>
  <c r="G1152" i="1"/>
  <c r="G1168" i="1"/>
  <c r="G1186" i="1"/>
  <c r="G1187" i="1"/>
  <c r="G1203" i="1"/>
  <c r="I1550" i="1"/>
  <c r="G1582" i="1"/>
  <c r="H1582" i="1"/>
  <c r="H1588" i="1"/>
  <c r="G1588" i="1"/>
  <c r="H1685" i="1"/>
  <c r="G1685" i="1"/>
  <c r="H1677" i="1"/>
  <c r="G1677" i="1"/>
  <c r="D647" i="4"/>
  <c r="F426" i="4"/>
  <c r="H1021" i="1"/>
  <c r="H1024" i="1"/>
  <c r="H1029" i="1"/>
  <c r="H1032" i="1"/>
  <c r="H1041" i="1"/>
  <c r="G1044" i="1"/>
  <c r="H1057" i="1"/>
  <c r="G1060" i="1"/>
  <c r="H1062" i="1"/>
  <c r="G1067" i="1"/>
  <c r="H1073" i="1"/>
  <c r="H1076" i="1"/>
  <c r="H1081" i="1"/>
  <c r="H1084" i="1"/>
  <c r="H1089" i="1"/>
  <c r="H1092" i="1"/>
  <c r="G1096" i="1"/>
  <c r="H1102" i="1"/>
  <c r="G1103" i="1"/>
  <c r="G1105" i="1"/>
  <c r="H1107" i="1"/>
  <c r="G1112" i="1"/>
  <c r="H1118" i="1"/>
  <c r="G1119" i="1"/>
  <c r="G1121" i="1"/>
  <c r="H1123" i="1"/>
  <c r="H1127" i="1"/>
  <c r="H1130" i="1"/>
  <c r="H1135" i="1"/>
  <c r="H1138" i="1"/>
  <c r="H1142" i="1"/>
  <c r="H1147" i="1"/>
  <c r="H1150" i="1"/>
  <c r="H1155" i="1"/>
  <c r="H1158" i="1"/>
  <c r="H1163" i="1"/>
  <c r="H1166" i="1"/>
  <c r="H1171" i="1"/>
  <c r="H1174" i="1"/>
  <c r="H1179" i="1"/>
  <c r="H1184" i="1"/>
  <c r="H1191" i="1"/>
  <c r="H1201" i="1"/>
  <c r="H1204" i="1"/>
  <c r="G1362" i="1"/>
  <c r="H1362" i="1"/>
  <c r="G1379" i="1"/>
  <c r="G1394" i="1"/>
  <c r="H1394" i="1"/>
  <c r="G1399" i="1"/>
  <c r="H1399" i="1"/>
  <c r="J1542" i="1"/>
  <c r="H1548" i="1"/>
  <c r="G1551" i="1"/>
  <c r="J1551" i="1"/>
  <c r="G1553" i="1"/>
  <c r="I1554" i="1"/>
  <c r="I1560" i="1"/>
  <c r="I1565" i="1"/>
  <c r="J1568" i="1"/>
  <c r="J1573" i="1"/>
  <c r="G1611" i="1"/>
  <c r="H1611" i="1"/>
  <c r="G1631" i="1"/>
  <c r="H1631" i="1"/>
  <c r="G1666" i="1"/>
  <c r="F29" i="4"/>
  <c r="F74" i="4"/>
  <c r="E308" i="4"/>
  <c r="D303" i="1" s="1"/>
  <c r="D466" i="4"/>
  <c r="H833" i="1"/>
  <c r="H841" i="1"/>
  <c r="H849" i="1"/>
  <c r="H857" i="1"/>
  <c r="H865" i="1"/>
  <c r="H873" i="1"/>
  <c r="H881" i="1"/>
  <c r="H889" i="1"/>
  <c r="H897" i="1"/>
  <c r="H905" i="1"/>
  <c r="H913" i="1"/>
  <c r="H921" i="1"/>
  <c r="H929" i="1"/>
  <c r="H937" i="1"/>
  <c r="H945" i="1"/>
  <c r="H953" i="1"/>
  <c r="H961" i="1"/>
  <c r="H969" i="1"/>
  <c r="H977" i="1"/>
  <c r="H985" i="1"/>
  <c r="H993" i="1"/>
  <c r="H1001" i="1"/>
  <c r="H1009" i="1"/>
  <c r="H1020" i="1"/>
  <c r="H1025" i="1"/>
  <c r="H1028" i="1"/>
  <c r="H1033" i="1"/>
  <c r="G1036" i="1"/>
  <c r="G1041" i="1"/>
  <c r="H1049" i="1"/>
  <c r="G1052" i="1"/>
  <c r="G1057" i="1"/>
  <c r="G1059" i="1"/>
  <c r="H1065" i="1"/>
  <c r="G1066" i="1"/>
  <c r="G1068" i="1"/>
  <c r="H1070" i="1"/>
  <c r="G1073" i="1"/>
  <c r="H1077" i="1"/>
  <c r="H1080" i="1"/>
  <c r="H1085" i="1"/>
  <c r="H1088" i="1"/>
  <c r="H1094" i="1"/>
  <c r="G1095" i="1"/>
  <c r="G1097" i="1"/>
  <c r="H1099" i="1"/>
  <c r="G1102" i="1"/>
  <c r="G1104" i="1"/>
  <c r="H1110" i="1"/>
  <c r="G1111" i="1"/>
  <c r="G1113" i="1"/>
  <c r="H1115" i="1"/>
  <c r="G1118" i="1"/>
  <c r="G1120" i="1"/>
  <c r="H1126" i="1"/>
  <c r="H1131" i="1"/>
  <c r="H1134" i="1"/>
  <c r="H1139" i="1"/>
  <c r="H1143" i="1"/>
  <c r="H1146" i="1"/>
  <c r="H1151" i="1"/>
  <c r="H1154" i="1"/>
  <c r="H1159" i="1"/>
  <c r="H1162" i="1"/>
  <c r="H1167" i="1"/>
  <c r="H1170" i="1"/>
  <c r="H1175" i="1"/>
  <c r="H1178" i="1"/>
  <c r="H1185" i="1"/>
  <c r="H1188" i="1"/>
  <c r="G1190" i="1"/>
  <c r="G1191" i="1"/>
  <c r="G1193" i="1"/>
  <c r="G1196" i="1"/>
  <c r="G1363" i="1"/>
  <c r="H1367" i="1"/>
  <c r="G1378" i="1"/>
  <c r="H1378" i="1"/>
  <c r="H1379" i="1"/>
  <c r="G1395" i="1"/>
  <c r="G1552" i="1"/>
  <c r="H1552" i="1"/>
  <c r="G1558" i="1"/>
  <c r="H1558" i="1"/>
  <c r="H1565" i="1"/>
  <c r="J1567" i="1"/>
  <c r="J1574" i="1"/>
  <c r="H1580" i="1"/>
  <c r="G1627" i="1"/>
  <c r="H1627" i="1"/>
  <c r="G1651" i="1"/>
  <c r="H1651" i="1"/>
  <c r="F44" i="4"/>
  <c r="D43" i="4"/>
  <c r="F630" i="4"/>
  <c r="D629" i="4"/>
  <c r="F53" i="4"/>
  <c r="F83" i="4"/>
  <c r="H161" i="1"/>
  <c r="F231" i="4"/>
  <c r="D321" i="4"/>
  <c r="D373" i="4"/>
  <c r="C368" i="1" s="1"/>
  <c r="E47" i="9"/>
  <c r="B47" i="9" s="1"/>
  <c r="F258" i="9"/>
  <c r="B258" i="9" s="1"/>
  <c r="F8" i="4"/>
  <c r="F58" i="4"/>
  <c r="F61" i="4"/>
  <c r="E82" i="4"/>
  <c r="D78" i="1" s="1"/>
  <c r="E106" i="4"/>
  <c r="D102" i="1" s="1"/>
  <c r="F126" i="4"/>
  <c r="F129" i="4"/>
  <c r="F141" i="4"/>
  <c r="F160" i="4"/>
  <c r="F194" i="4"/>
  <c r="F407" i="4"/>
  <c r="B87" i="9"/>
  <c r="B104" i="9"/>
  <c r="B135" i="9"/>
  <c r="F250" i="9"/>
  <c r="B250" i="9" s="1"/>
  <c r="F266" i="9"/>
  <c r="B266" i="9" s="1"/>
  <c r="H1189" i="1"/>
  <c r="H1192" i="1"/>
  <c r="H1197" i="1"/>
  <c r="H1200" i="1"/>
  <c r="G1358" i="1"/>
  <c r="G1366" i="1"/>
  <c r="G1374" i="1"/>
  <c r="G1382" i="1"/>
  <c r="G1390" i="1"/>
  <c r="G1398" i="1"/>
  <c r="J1544" i="1"/>
  <c r="H1546" i="1"/>
  <c r="J1550" i="1"/>
  <c r="G1561" i="1"/>
  <c r="J1562" i="1"/>
  <c r="J1565" i="1"/>
  <c r="G1570" i="1"/>
  <c r="G1576" i="1"/>
  <c r="J1578" i="1"/>
  <c r="J1579" i="1"/>
  <c r="E7" i="4"/>
  <c r="D3" i="1" s="1"/>
  <c r="H3" i="1" s="1"/>
  <c r="F107" i="4"/>
  <c r="F154" i="4"/>
  <c r="F165" i="4"/>
  <c r="H218" i="1"/>
  <c r="F254" i="4"/>
  <c r="F289" i="4"/>
  <c r="F310" i="4"/>
  <c r="F362" i="4"/>
  <c r="E491" i="4"/>
  <c r="F572" i="4"/>
  <c r="D571" i="4"/>
  <c r="F656" i="4"/>
  <c r="B304" i="9"/>
  <c r="B305" i="9"/>
  <c r="F379" i="4"/>
  <c r="D648" i="4"/>
  <c r="E536" i="4"/>
  <c r="D530" i="1" s="1"/>
  <c r="G530" i="1" s="1"/>
  <c r="E571" i="4"/>
  <c r="D565" i="1" s="1"/>
  <c r="D584" i="4"/>
  <c r="C578" i="1" s="1"/>
  <c r="H578" i="1" s="1"/>
  <c r="F8" i="5"/>
  <c r="D12" i="5"/>
  <c r="F171" i="5"/>
  <c r="F220" i="5"/>
  <c r="F256" i="5"/>
  <c r="F260" i="5"/>
  <c r="F297" i="5"/>
  <c r="F36" i="6"/>
  <c r="D22" i="7"/>
  <c r="C1555" i="1" s="1"/>
  <c r="D25" i="8"/>
  <c r="C1602" i="1" s="1"/>
  <c r="G1602" i="1" s="1"/>
  <c r="E26" i="9"/>
  <c r="B39" i="9"/>
  <c r="E41" i="9"/>
  <c r="B41" i="9" s="1"/>
  <c r="B63" i="9"/>
  <c r="E65" i="9"/>
  <c r="B65" i="9" s="1"/>
  <c r="E69" i="9"/>
  <c r="B69" i="9" s="1"/>
  <c r="E74" i="9"/>
  <c r="B74" i="9" s="1"/>
  <c r="B76" i="9"/>
  <c r="E89" i="9"/>
  <c r="B89" i="9" s="1"/>
  <c r="E94" i="9"/>
  <c r="B94" i="9" s="1"/>
  <c r="B96" i="9"/>
  <c r="E107" i="9"/>
  <c r="B107" i="9" s="1"/>
  <c r="E120" i="9"/>
  <c r="B120" i="9" s="1"/>
  <c r="B122" i="9"/>
  <c r="E125" i="9"/>
  <c r="B125" i="9" s="1"/>
  <c r="B126" i="9"/>
  <c r="E139" i="9"/>
  <c r="B139" i="9" s="1"/>
  <c r="E144" i="9"/>
  <c r="B144" i="9" s="1"/>
  <c r="E149" i="9"/>
  <c r="B149" i="9" s="1"/>
  <c r="E164" i="9"/>
  <c r="B164" i="9" s="1"/>
  <c r="E169" i="9"/>
  <c r="B169" i="9" s="1"/>
  <c r="B170" i="9"/>
  <c r="F233" i="9"/>
  <c r="B233" i="9" s="1"/>
  <c r="F239" i="9"/>
  <c r="B239" i="9" s="1"/>
  <c r="B240" i="9"/>
  <c r="B244" i="9"/>
  <c r="F249" i="9"/>
  <c r="F257" i="9"/>
  <c r="F265" i="9"/>
  <c r="B265" i="9" s="1"/>
  <c r="B272" i="9"/>
  <c r="F275" i="9"/>
  <c r="B275" i="9" s="1"/>
  <c r="F276" i="9"/>
  <c r="B276" i="9" s="1"/>
  <c r="F279" i="9"/>
  <c r="B279" i="9" s="1"/>
  <c r="F280" i="9"/>
  <c r="B280" i="9" s="1"/>
  <c r="F283" i="9"/>
  <c r="F284" i="9"/>
  <c r="B284" i="9" s="1"/>
  <c r="F287" i="9"/>
  <c r="B287" i="9" s="1"/>
  <c r="F288" i="9"/>
  <c r="B288" i="9" s="1"/>
  <c r="F291" i="9"/>
  <c r="B291" i="9" s="1"/>
  <c r="F292" i="9"/>
  <c r="B292" i="9" s="1"/>
  <c r="F298" i="9"/>
  <c r="E323" i="9"/>
  <c r="B323" i="9" s="1"/>
  <c r="E332" i="9"/>
  <c r="B332" i="9" s="1"/>
  <c r="E340" i="9"/>
  <c r="B340" i="9" s="1"/>
  <c r="F401" i="4"/>
  <c r="E647" i="4"/>
  <c r="D641" i="1" s="1"/>
  <c r="F427" i="4"/>
  <c r="F502" i="4"/>
  <c r="F56" i="5"/>
  <c r="G314" i="9"/>
  <c r="E314" i="9" s="1"/>
  <c r="B314" i="9" s="1"/>
  <c r="F6" i="6"/>
  <c r="F66" i="6"/>
  <c r="D114" i="6"/>
  <c r="C1510" i="1" s="1"/>
  <c r="B29" i="9"/>
  <c r="B33" i="9"/>
  <c r="B44" i="9"/>
  <c r="B49" i="9"/>
  <c r="E50" i="9"/>
  <c r="B50" i="9" s="1"/>
  <c r="B57" i="9"/>
  <c r="B62" i="9"/>
  <c r="E64" i="9"/>
  <c r="B64" i="9" s="1"/>
  <c r="E68" i="9"/>
  <c r="B68" i="9" s="1"/>
  <c r="E83" i="9"/>
  <c r="B83" i="9" s="1"/>
  <c r="B86" i="9"/>
  <c r="E88" i="9"/>
  <c r="B88" i="9" s="1"/>
  <c r="B97" i="9"/>
  <c r="E106" i="9"/>
  <c r="B106" i="9" s="1"/>
  <c r="B109" i="9"/>
  <c r="E110" i="9"/>
  <c r="B110" i="9" s="1"/>
  <c r="B116" i="9"/>
  <c r="B123" i="9"/>
  <c r="E138" i="9"/>
  <c r="B138" i="9" s="1"/>
  <c r="B141" i="9"/>
  <c r="B147" i="9"/>
  <c r="B153" i="9"/>
  <c r="E154" i="9"/>
  <c r="B154" i="9" s="1"/>
  <c r="B161" i="9"/>
  <c r="E162" i="9"/>
  <c r="B162" i="9" s="1"/>
  <c r="B172" i="9"/>
  <c r="F242" i="9"/>
  <c r="B242" i="9" s="1"/>
  <c r="B252" i="9"/>
  <c r="B260" i="9"/>
  <c r="B268" i="9"/>
  <c r="F270" i="9"/>
  <c r="B270" i="9" s="1"/>
  <c r="F274" i="9"/>
  <c r="B274" i="9" s="1"/>
  <c r="F278" i="9"/>
  <c r="B278" i="9" s="1"/>
  <c r="F282" i="9"/>
  <c r="B282" i="9" s="1"/>
  <c r="F286" i="9"/>
  <c r="B286" i="9" s="1"/>
  <c r="F289" i="9"/>
  <c r="B289" i="9" s="1"/>
  <c r="F290" i="9"/>
  <c r="B290" i="9" s="1"/>
  <c r="E303" i="9"/>
  <c r="B303" i="9" s="1"/>
  <c r="E313" i="9"/>
  <c r="E324" i="9"/>
  <c r="B324" i="9" s="1"/>
  <c r="F28" i="6"/>
  <c r="D35" i="6"/>
  <c r="F61" i="6"/>
  <c r="F129" i="6"/>
  <c r="E38" i="9"/>
  <c r="B38" i="9" s="1"/>
  <c r="E52" i="9"/>
  <c r="B52" i="9" s="1"/>
  <c r="E61" i="9"/>
  <c r="B61" i="9" s="1"/>
  <c r="E66" i="9"/>
  <c r="B66" i="9" s="1"/>
  <c r="E67" i="9"/>
  <c r="B67" i="9" s="1"/>
  <c r="E70" i="9"/>
  <c r="B70" i="9" s="1"/>
  <c r="E72" i="9"/>
  <c r="B72" i="9" s="1"/>
  <c r="E81" i="9"/>
  <c r="B81" i="9" s="1"/>
  <c r="E85" i="9"/>
  <c r="B85" i="9" s="1"/>
  <c r="E90" i="9"/>
  <c r="B90" i="9" s="1"/>
  <c r="E92" i="9"/>
  <c r="B92" i="9" s="1"/>
  <c r="E101" i="9"/>
  <c r="B101" i="9" s="1"/>
  <c r="E108" i="9"/>
  <c r="B108" i="9" s="1"/>
  <c r="E115" i="9"/>
  <c r="B115" i="9" s="1"/>
  <c r="E128" i="9"/>
  <c r="B128" i="9" s="1"/>
  <c r="E130" i="9"/>
  <c r="B130" i="9" s="1"/>
  <c r="E133" i="9"/>
  <c r="B133" i="9" s="1"/>
  <c r="E134" i="9"/>
  <c r="B134" i="9" s="1"/>
  <c r="E140" i="9"/>
  <c r="B140" i="9" s="1"/>
  <c r="E142" i="9"/>
  <c r="B142" i="9" s="1"/>
  <c r="E145" i="9"/>
  <c r="B145" i="9" s="1"/>
  <c r="E152" i="9"/>
  <c r="B152" i="9" s="1"/>
  <c r="E165" i="9"/>
  <c r="B165" i="9" s="1"/>
  <c r="E166" i="9"/>
  <c r="B166" i="9" s="1"/>
  <c r="F235" i="9"/>
  <c r="F251" i="9"/>
  <c r="B251" i="9" s="1"/>
  <c r="F259" i="9"/>
  <c r="F267" i="9"/>
  <c r="B283" i="9"/>
  <c r="B328" i="9"/>
  <c r="C1681" i="1"/>
  <c r="H1681" i="1" s="1"/>
  <c r="E322" i="9"/>
  <c r="B322" i="9" s="1"/>
  <c r="E329" i="9"/>
  <c r="B329" i="9" s="1"/>
  <c r="E312" i="9"/>
  <c r="B312" i="9" s="1"/>
  <c r="I41" i="3"/>
  <c r="G1682" i="1"/>
  <c r="H1683" i="1"/>
  <c r="G1681" i="1"/>
  <c r="G1673" i="1"/>
  <c r="G1637" i="1"/>
  <c r="H1671" i="1"/>
  <c r="H1670" i="1"/>
  <c r="H1654" i="1"/>
  <c r="G1654" i="1"/>
  <c r="H1655" i="1"/>
  <c r="G1669" i="1"/>
  <c r="G1659" i="1"/>
  <c r="H1659" i="1"/>
  <c r="H1639" i="1"/>
  <c r="G1623" i="1"/>
  <c r="G1634" i="1"/>
  <c r="H1606" i="1"/>
  <c r="H1594" i="1"/>
  <c r="G1618" i="1"/>
  <c r="G1614" i="1"/>
  <c r="H1614" i="1"/>
  <c r="G1609" i="1"/>
  <c r="C1604" i="1"/>
  <c r="H1604" i="1" s="1"/>
  <c r="G1607" i="1"/>
  <c r="G1603" i="1"/>
  <c r="G1595" i="1"/>
  <c r="H1589" i="1"/>
  <c r="G1584" i="1"/>
  <c r="H1585" i="1"/>
  <c r="D6" i="8"/>
  <c r="C1583" i="1" s="1"/>
  <c r="G1583" i="1" s="1"/>
  <c r="E31" i="9"/>
  <c r="B31" i="9" s="1"/>
  <c r="E132" i="9"/>
  <c r="B132" i="9" s="1"/>
  <c r="F271" i="9"/>
  <c r="B271" i="9" s="1"/>
  <c r="D603" i="1"/>
  <c r="E597" i="4"/>
  <c r="D591" i="1" s="1"/>
  <c r="E157" i="9"/>
  <c r="B157" i="9" s="1"/>
  <c r="E311" i="9"/>
  <c r="B311" i="9" s="1"/>
  <c r="E326" i="9"/>
  <c r="B326" i="9" s="1"/>
  <c r="H407" i="1"/>
  <c r="H399" i="1"/>
  <c r="H379" i="1"/>
  <c r="D374" i="1"/>
  <c r="E373" i="4"/>
  <c r="D368" i="1" s="1"/>
  <c r="G368" i="1" s="1"/>
  <c r="H375" i="1"/>
  <c r="F374" i="4"/>
  <c r="D369" i="1"/>
  <c r="G369" i="1" s="1"/>
  <c r="H367" i="1"/>
  <c r="F366" i="4"/>
  <c r="H358" i="1"/>
  <c r="H285" i="1"/>
  <c r="G285" i="1"/>
  <c r="G286" i="1"/>
  <c r="E273" i="4"/>
  <c r="D269" i="1" s="1"/>
  <c r="H269" i="1" s="1"/>
  <c r="G274" i="1"/>
  <c r="G276" i="1"/>
  <c r="G273" i="1"/>
  <c r="F274" i="4"/>
  <c r="G270" i="1"/>
  <c r="G269" i="1"/>
  <c r="F273" i="4"/>
  <c r="H258" i="1"/>
  <c r="G258" i="1"/>
  <c r="G265" i="1"/>
  <c r="F262" i="4"/>
  <c r="G254" i="1"/>
  <c r="F257" i="4"/>
  <c r="G256" i="1"/>
  <c r="G253" i="1"/>
  <c r="G248" i="1"/>
  <c r="H246" i="1"/>
  <c r="G246" i="1"/>
  <c r="F250" i="4"/>
  <c r="G247" i="1"/>
  <c r="E230" i="4"/>
  <c r="D226" i="1" s="1"/>
  <c r="G243" i="1"/>
  <c r="F246" i="4"/>
  <c r="G242" i="1"/>
  <c r="G234" i="1"/>
  <c r="G233" i="1"/>
  <c r="F237" i="4"/>
  <c r="E221" i="4"/>
  <c r="F222" i="4"/>
  <c r="F216" i="4"/>
  <c r="D204" i="1"/>
  <c r="H204" i="1" s="1"/>
  <c r="E202" i="4"/>
  <c r="D198" i="1" s="1"/>
  <c r="H198" i="1" s="1"/>
  <c r="F243" i="9"/>
  <c r="E56" i="9"/>
  <c r="B56" i="9" s="1"/>
  <c r="D190" i="1"/>
  <c r="H190" i="1" s="1"/>
  <c r="E54" i="9"/>
  <c r="B54" i="9" s="1"/>
  <c r="F241" i="9"/>
  <c r="E53" i="9"/>
  <c r="B53" i="9" s="1"/>
  <c r="E164" i="4"/>
  <c r="D160" i="1" s="1"/>
  <c r="D166" i="1"/>
  <c r="H166" i="1" s="1"/>
  <c r="F170" i="4"/>
  <c r="G156" i="1"/>
  <c r="H156" i="1"/>
  <c r="H158" i="1"/>
  <c r="E153" i="4"/>
  <c r="H24" i="9" s="1"/>
  <c r="H151" i="1"/>
  <c r="H150" i="1"/>
  <c r="F130" i="6"/>
  <c r="F107" i="6"/>
  <c r="D1450" i="1"/>
  <c r="H1450" i="1" s="1"/>
  <c r="E35" i="6"/>
  <c r="F35" i="6" s="1"/>
  <c r="D1402" i="1"/>
  <c r="H1402" i="1" s="1"/>
  <c r="E307" i="9"/>
  <c r="B307" i="9" s="1"/>
  <c r="E320" i="9"/>
  <c r="B320" i="9" s="1"/>
  <c r="E327" i="9"/>
  <c r="B327" i="9" s="1"/>
  <c r="E37" i="9"/>
  <c r="B37" i="9" s="1"/>
  <c r="H766" i="1"/>
  <c r="G766" i="1"/>
  <c r="H798" i="1"/>
  <c r="G798" i="1"/>
  <c r="H806" i="1"/>
  <c r="G806" i="1"/>
  <c r="G80" i="1"/>
  <c r="G82" i="1"/>
  <c r="G84" i="1"/>
  <c r="G86" i="1"/>
  <c r="G88" i="1"/>
  <c r="G90" i="1"/>
  <c r="G92" i="1"/>
  <c r="G94" i="1"/>
  <c r="G95" i="1"/>
  <c r="G97" i="1"/>
  <c r="G98" i="1"/>
  <c r="G100" i="1"/>
  <c r="G162" i="1"/>
  <c r="G164" i="1"/>
  <c r="G166" i="1"/>
  <c r="G167" i="1"/>
  <c r="G169" i="1"/>
  <c r="G171" i="1"/>
  <c r="G173" i="1"/>
  <c r="G175" i="1"/>
  <c r="G178" i="1"/>
  <c r="G180" i="1"/>
  <c r="G182" i="1"/>
  <c r="G184" i="1"/>
  <c r="G186" i="1"/>
  <c r="G188" i="1"/>
  <c r="G192" i="1"/>
  <c r="G194" i="1"/>
  <c r="G196" i="1"/>
  <c r="G198" i="1"/>
  <c r="G200" i="1"/>
  <c r="G202" i="1"/>
  <c r="G204" i="1"/>
  <c r="G206" i="1"/>
  <c r="G208" i="1"/>
  <c r="G210" i="1"/>
  <c r="G213" i="1"/>
  <c r="G215" i="1"/>
  <c r="G219" i="1"/>
  <c r="G222" i="1"/>
  <c r="G224" i="1"/>
  <c r="G300" i="1"/>
  <c r="G302" i="1"/>
  <c r="H357" i="1"/>
  <c r="H365" i="1"/>
  <c r="H373" i="1"/>
  <c r="H385" i="1"/>
  <c r="H389" i="1"/>
  <c r="H397" i="1"/>
  <c r="H405" i="1"/>
  <c r="H423" i="1"/>
  <c r="H429" i="1"/>
  <c r="H437" i="1"/>
  <c r="H445" i="1"/>
  <c r="H453" i="1"/>
  <c r="H457" i="1"/>
  <c r="H469" i="1"/>
  <c r="H480" i="1"/>
  <c r="H491" i="1"/>
  <c r="H503" i="1"/>
  <c r="H511" i="1"/>
  <c r="H518" i="1"/>
  <c r="H533" i="1"/>
  <c r="H537" i="1"/>
  <c r="H541" i="1"/>
  <c r="H545" i="1"/>
  <c r="H549" i="1"/>
  <c r="H553" i="1"/>
  <c r="H557" i="1"/>
  <c r="H561" i="1"/>
  <c r="H569" i="1"/>
  <c r="H573" i="1"/>
  <c r="H577" i="1"/>
  <c r="H581" i="1"/>
  <c r="H585" i="1"/>
  <c r="H589"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14" i="1"/>
  <c r="G1014" i="1"/>
  <c r="H1022" i="1"/>
  <c r="G1022" i="1"/>
  <c r="H1030" i="1"/>
  <c r="G1030"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G1361" i="1"/>
  <c r="H1361" i="1"/>
  <c r="G1364" i="1"/>
  <c r="H1364" i="1"/>
  <c r="G1369" i="1"/>
  <c r="H1369" i="1"/>
  <c r="G1372" i="1"/>
  <c r="H1372" i="1"/>
  <c r="G1377" i="1"/>
  <c r="H1377" i="1"/>
  <c r="G1380" i="1"/>
  <c r="H1380" i="1"/>
  <c r="G1385" i="1"/>
  <c r="H1385" i="1"/>
  <c r="G1388" i="1"/>
  <c r="H1388" i="1"/>
  <c r="G1393" i="1"/>
  <c r="H1393" i="1"/>
  <c r="G1396" i="1"/>
  <c r="H1396" i="1"/>
  <c r="H774" i="1"/>
  <c r="G774" i="1"/>
  <c r="H782" i="1"/>
  <c r="G782" i="1"/>
  <c r="H790" i="1"/>
  <c r="G790" i="1"/>
  <c r="H814" i="1"/>
  <c r="G814" i="1"/>
  <c r="H822" i="1"/>
  <c r="G822" i="1"/>
  <c r="G79" i="1"/>
  <c r="G81" i="1"/>
  <c r="G83" i="1"/>
  <c r="G85" i="1"/>
  <c r="G87" i="1"/>
  <c r="G89" i="1"/>
  <c r="G91" i="1"/>
  <c r="G93" i="1"/>
  <c r="G96" i="1"/>
  <c r="G99" i="1"/>
  <c r="G101" i="1"/>
  <c r="G161" i="1"/>
  <c r="G163" i="1"/>
  <c r="G165" i="1"/>
  <c r="G168" i="1"/>
  <c r="G170" i="1"/>
  <c r="G172" i="1"/>
  <c r="G174" i="1"/>
  <c r="G176" i="1"/>
  <c r="G177" i="1"/>
  <c r="G179" i="1"/>
  <c r="G181" i="1"/>
  <c r="G183" i="1"/>
  <c r="G185" i="1"/>
  <c r="G187" i="1"/>
  <c r="G189" i="1"/>
  <c r="G191" i="1"/>
  <c r="G193" i="1"/>
  <c r="G195" i="1"/>
  <c r="G197" i="1"/>
  <c r="G199" i="1"/>
  <c r="G201" i="1"/>
  <c r="G203" i="1"/>
  <c r="G205" i="1"/>
  <c r="G207" i="1"/>
  <c r="G209" i="1"/>
  <c r="G211" i="1"/>
  <c r="G212" i="1"/>
  <c r="G214" i="1"/>
  <c r="G216" i="1"/>
  <c r="G218" i="1"/>
  <c r="G220" i="1"/>
  <c r="G221" i="1"/>
  <c r="G223" i="1"/>
  <c r="G225" i="1"/>
  <c r="G298" i="1"/>
  <c r="G299" i="1"/>
  <c r="G301" i="1"/>
  <c r="H351" i="1"/>
  <c r="H361" i="1"/>
  <c r="H377" i="1"/>
  <c r="H381" i="1"/>
  <c r="H393" i="1"/>
  <c r="H401" i="1"/>
  <c r="H409" i="1"/>
  <c r="H415" i="1"/>
  <c r="H433" i="1"/>
  <c r="H441" i="1"/>
  <c r="H449" i="1"/>
  <c r="H461" i="1"/>
  <c r="H465" i="1"/>
  <c r="H476" i="1"/>
  <c r="H484" i="1"/>
  <c r="H487" i="1"/>
  <c r="H495" i="1"/>
  <c r="H499" i="1"/>
  <c r="H507" i="1"/>
  <c r="H515" i="1"/>
  <c r="H522" i="1"/>
  <c r="H526" i="1"/>
  <c r="H350" i="1"/>
  <c r="H354" i="1"/>
  <c r="H360" i="1"/>
  <c r="H364" i="1"/>
  <c r="H372" i="1"/>
  <c r="H376" i="1"/>
  <c r="H380" i="1"/>
  <c r="H384" i="1"/>
  <c r="H388" i="1"/>
  <c r="H392" i="1"/>
  <c r="H396" i="1"/>
  <c r="H400" i="1"/>
  <c r="H404" i="1"/>
  <c r="H408" i="1"/>
  <c r="H414" i="1"/>
  <c r="H422" i="1"/>
  <c r="H428" i="1"/>
  <c r="H432" i="1"/>
  <c r="H436" i="1"/>
  <c r="H440" i="1"/>
  <c r="H444" i="1"/>
  <c r="H448" i="1"/>
  <c r="H452" i="1"/>
  <c r="H456" i="1"/>
  <c r="H464" i="1"/>
  <c r="H468" i="1"/>
  <c r="H472" i="1"/>
  <c r="H475" i="1"/>
  <c r="H479" i="1"/>
  <c r="H483" i="1"/>
  <c r="H486" i="1"/>
  <c r="H490" i="1"/>
  <c r="H494" i="1"/>
  <c r="H498" i="1"/>
  <c r="H502" i="1"/>
  <c r="H506" i="1"/>
  <c r="H510" i="1"/>
  <c r="H514" i="1"/>
  <c r="H517" i="1"/>
  <c r="H521" i="1"/>
  <c r="H525" i="1"/>
  <c r="H532" i="1"/>
  <c r="H536" i="1"/>
  <c r="H540" i="1"/>
  <c r="H544" i="1"/>
  <c r="H548" i="1"/>
  <c r="H552" i="1"/>
  <c r="H556" i="1"/>
  <c r="H560" i="1"/>
  <c r="H564" i="1"/>
  <c r="H568" i="1"/>
  <c r="H572" i="1"/>
  <c r="H576" i="1"/>
  <c r="H580" i="1"/>
  <c r="H584" i="1"/>
  <c r="H588" i="1"/>
  <c r="H762" i="1"/>
  <c r="G762" i="1"/>
  <c r="H770" i="1"/>
  <c r="G770" i="1"/>
  <c r="H778" i="1"/>
  <c r="G778" i="1"/>
  <c r="H786" i="1"/>
  <c r="G786" i="1"/>
  <c r="H794" i="1"/>
  <c r="G794" i="1"/>
  <c r="H802" i="1"/>
  <c r="G802" i="1"/>
  <c r="H810" i="1"/>
  <c r="G810" i="1"/>
  <c r="H818" i="1"/>
  <c r="G818" i="1"/>
  <c r="H826" i="1"/>
  <c r="G82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H1018" i="1"/>
  <c r="G1018" i="1"/>
  <c r="H1026" i="1"/>
  <c r="G1026" i="1"/>
  <c r="H1034" i="1"/>
  <c r="G1034" i="1"/>
  <c r="H1039" i="1"/>
  <c r="G1039" i="1"/>
  <c r="H1042" i="1"/>
  <c r="G1042" i="1"/>
  <c r="H1047" i="1"/>
  <c r="G1047" i="1"/>
  <c r="H1050" i="1"/>
  <c r="G1050" i="1"/>
  <c r="H1055" i="1"/>
  <c r="G1055" i="1"/>
  <c r="H1058" i="1"/>
  <c r="G1058" i="1"/>
  <c r="H1063" i="1"/>
  <c r="H1071" i="1"/>
  <c r="H1096" i="1"/>
  <c r="H1104" i="1"/>
  <c r="H1112" i="1"/>
  <c r="H1120" i="1"/>
  <c r="H1256" i="1"/>
  <c r="G1256" i="1"/>
  <c r="H1258" i="1"/>
  <c r="G1258" i="1"/>
  <c r="H1625" i="1"/>
  <c r="G1625" i="1"/>
  <c r="H1644" i="1"/>
  <c r="G1644"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6" i="1"/>
  <c r="G1020" i="1"/>
  <c r="G1024" i="1"/>
  <c r="G1028" i="1"/>
  <c r="G1032" i="1"/>
  <c r="H1038" i="1"/>
  <c r="G1038" i="1"/>
  <c r="H1043" i="1"/>
  <c r="G1043" i="1"/>
  <c r="H1046" i="1"/>
  <c r="G1046" i="1"/>
  <c r="H1051" i="1"/>
  <c r="G1051" i="1"/>
  <c r="H1054" i="1"/>
  <c r="G1054" i="1"/>
  <c r="H1059" i="1"/>
  <c r="H1067" i="1"/>
  <c r="H1100" i="1"/>
  <c r="H1108" i="1"/>
  <c r="H1116"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06" i="1"/>
  <c r="G1206" i="1"/>
  <c r="H1208" i="1"/>
  <c r="G1208" i="1"/>
  <c r="H1210" i="1"/>
  <c r="G1210" i="1"/>
  <c r="H1212" i="1"/>
  <c r="G1212" i="1"/>
  <c r="H1214" i="1"/>
  <c r="G1214" i="1"/>
  <c r="H1216" i="1"/>
  <c r="G1216" i="1"/>
  <c r="H1218" i="1"/>
  <c r="G1218" i="1"/>
  <c r="H1220" i="1"/>
  <c r="G1220" i="1"/>
  <c r="H1222" i="1"/>
  <c r="G122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036" i="1"/>
  <c r="H1040" i="1"/>
  <c r="H1044" i="1"/>
  <c r="H1048" i="1"/>
  <c r="H1052" i="1"/>
  <c r="H1056" i="1"/>
  <c r="H1060" i="1"/>
  <c r="H1064" i="1"/>
  <c r="H1068" i="1"/>
  <c r="H1072" i="1"/>
  <c r="H1078" i="1"/>
  <c r="H1082" i="1"/>
  <c r="H1086" i="1"/>
  <c r="H1090" i="1"/>
  <c r="H1097" i="1"/>
  <c r="H1101" i="1"/>
  <c r="H1105" i="1"/>
  <c r="H1109" i="1"/>
  <c r="H1113" i="1"/>
  <c r="H1117" i="1"/>
  <c r="H1121" i="1"/>
  <c r="H1128" i="1"/>
  <c r="H1132" i="1"/>
  <c r="H1136" i="1"/>
  <c r="H1144" i="1"/>
  <c r="H1148" i="1"/>
  <c r="H1152" i="1"/>
  <c r="H1156" i="1"/>
  <c r="H1160" i="1"/>
  <c r="H1164" i="1"/>
  <c r="H1168" i="1"/>
  <c r="H1172" i="1"/>
  <c r="H1176" i="1"/>
  <c r="H1182" i="1"/>
  <c r="H1186" i="1"/>
  <c r="H1190" i="1"/>
  <c r="H1194" i="1"/>
  <c r="H1198" i="1"/>
  <c r="H1202" i="1"/>
  <c r="G1403" i="1"/>
  <c r="H1403" i="1"/>
  <c r="H1205" i="1"/>
  <c r="G1205" i="1"/>
  <c r="H1207" i="1"/>
  <c r="G1207"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G1357" i="1"/>
  <c r="H1357" i="1"/>
  <c r="G1360" i="1"/>
  <c r="H1360" i="1"/>
  <c r="G1365" i="1"/>
  <c r="H1365" i="1"/>
  <c r="G1368" i="1"/>
  <c r="H1368" i="1"/>
  <c r="G1373" i="1"/>
  <c r="H1373" i="1"/>
  <c r="G1376" i="1"/>
  <c r="H1376" i="1"/>
  <c r="G1381" i="1"/>
  <c r="H1381" i="1"/>
  <c r="G1384" i="1"/>
  <c r="H1384" i="1"/>
  <c r="G1389" i="1"/>
  <c r="H1389" i="1"/>
  <c r="G1392" i="1"/>
  <c r="H1392" i="1"/>
  <c r="G1397" i="1"/>
  <c r="H1397" i="1"/>
  <c r="G1400" i="1"/>
  <c r="H1400" i="1"/>
  <c r="H1547" i="1"/>
  <c r="G1547" i="1"/>
  <c r="J1547" i="1"/>
  <c r="J1543" i="1"/>
  <c r="H1543" i="1"/>
  <c r="G1543" i="1"/>
  <c r="I1543" i="1" s="1"/>
  <c r="H1608" i="1"/>
  <c r="G1608" i="1"/>
  <c r="G1557" i="1"/>
  <c r="G1581" i="1"/>
  <c r="H1605" i="1"/>
  <c r="G1605" i="1"/>
  <c r="J1541" i="1"/>
  <c r="H1541" i="1"/>
  <c r="G1541" i="1"/>
  <c r="I1541" i="1" s="1"/>
  <c r="J1545" i="1"/>
  <c r="H1545" i="1"/>
  <c r="G1545" i="1"/>
  <c r="I1545" i="1" s="1"/>
  <c r="I1551" i="1"/>
  <c r="I1580" i="1"/>
  <c r="G1587" i="1"/>
  <c r="H1587" i="1"/>
  <c r="G1591" i="1"/>
  <c r="H1591" i="1"/>
  <c r="H1601" i="1"/>
  <c r="G1601" i="1"/>
  <c r="H1641" i="1"/>
  <c r="G1641"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I1546" i="1"/>
  <c r="G1549" i="1"/>
  <c r="I1552" i="1"/>
  <c r="G1559" i="1"/>
  <c r="I1562" i="1"/>
  <c r="G1564" i="1"/>
  <c r="I1567" i="1"/>
  <c r="G1574" i="1"/>
  <c r="I1574" i="1" s="1"/>
  <c r="I1578" i="1"/>
  <c r="H1549" i="1"/>
  <c r="H1551" i="1"/>
  <c r="H1553" i="1"/>
  <c r="I1553" i="1" s="1"/>
  <c r="H1557" i="1"/>
  <c r="H1559" i="1"/>
  <c r="H1561" i="1"/>
  <c r="I1561" i="1" s="1"/>
  <c r="H1563" i="1"/>
  <c r="H1564" i="1"/>
  <c r="H1566" i="1"/>
  <c r="I1566" i="1" s="1"/>
  <c r="H1568" i="1"/>
  <c r="I1568" i="1" s="1"/>
  <c r="H1570" i="1"/>
  <c r="I1570" i="1" s="1"/>
  <c r="H1574" i="1"/>
  <c r="H1576" i="1"/>
  <c r="I1576" i="1" s="1"/>
  <c r="H1579" i="1"/>
  <c r="I1579" i="1" s="1"/>
  <c r="H1581" i="1"/>
  <c r="H1596" i="1"/>
  <c r="G1596" i="1"/>
  <c r="H1616" i="1"/>
  <c r="G1616" i="1"/>
  <c r="H1636" i="1"/>
  <c r="G1636" i="1"/>
  <c r="D49" i="4"/>
  <c r="G1593" i="1"/>
  <c r="H1600" i="1"/>
  <c r="G1600" i="1"/>
  <c r="G1613" i="1"/>
  <c r="H1620" i="1"/>
  <c r="G1620" i="1"/>
  <c r="H1624" i="1"/>
  <c r="G1624" i="1"/>
  <c r="G1633" i="1"/>
  <c r="H1640" i="1"/>
  <c r="G1640" i="1"/>
  <c r="G338" i="9"/>
  <c r="E338" i="9" s="1"/>
  <c r="B338" i="9" s="1"/>
  <c r="F203" i="5"/>
  <c r="D5" i="7"/>
  <c r="F125" i="4"/>
  <c r="F584" i="4"/>
  <c r="H1612" i="1"/>
  <c r="G1612" i="1"/>
  <c r="H1632" i="1"/>
  <c r="G1632" i="1"/>
  <c r="H1648" i="1"/>
  <c r="G1648" i="1"/>
  <c r="H1652" i="1"/>
  <c r="G1652" i="1"/>
  <c r="H1656" i="1"/>
  <c r="G1656" i="1"/>
  <c r="H1660" i="1"/>
  <c r="G1660" i="1"/>
  <c r="H1664" i="1"/>
  <c r="G1664" i="1"/>
  <c r="H1668" i="1"/>
  <c r="G1668" i="1"/>
  <c r="H1672" i="1"/>
  <c r="G1672" i="1"/>
  <c r="H1676" i="1"/>
  <c r="G1676" i="1"/>
  <c r="H1680" i="1"/>
  <c r="G1680" i="1"/>
  <c r="H1684" i="1"/>
  <c r="G1684" i="1"/>
  <c r="F274" i="5"/>
  <c r="D251" i="5"/>
  <c r="F89" i="6"/>
  <c r="F114" i="6"/>
  <c r="H30" i="3"/>
  <c r="D82" i="4"/>
  <c r="D106" i="4"/>
  <c r="D140" i="4"/>
  <c r="D164" i="4"/>
  <c r="D230" i="4"/>
  <c r="D309" i="4"/>
  <c r="D361" i="4"/>
  <c r="D522" i="4"/>
  <c r="D7" i="5"/>
  <c r="F45" i="5"/>
  <c r="E88" i="5"/>
  <c r="D1093" i="1" s="1"/>
  <c r="F89" i="5"/>
  <c r="D119" i="5"/>
  <c r="F178" i="5"/>
  <c r="F204" i="5"/>
  <c r="D296" i="5"/>
  <c r="D51" i="8"/>
  <c r="C1628" i="1" s="1"/>
  <c r="B30" i="9"/>
  <c r="E40" i="9"/>
  <c r="B40" i="9" s="1"/>
  <c r="E48" i="9"/>
  <c r="B48" i="9" s="1"/>
  <c r="F336" i="4"/>
  <c r="F388" i="4"/>
  <c r="D431" i="4"/>
  <c r="F473" i="4"/>
  <c r="D479" i="4"/>
  <c r="D491" i="4"/>
  <c r="F589" i="4"/>
  <c r="D597" i="4"/>
  <c r="E156" i="9"/>
  <c r="B156" i="9" s="1"/>
  <c r="D70" i="5"/>
  <c r="G315" i="9"/>
  <c r="G316" i="9"/>
  <c r="F197" i="5"/>
  <c r="D219" i="5"/>
  <c r="D5" i="6"/>
  <c r="H316" i="9"/>
  <c r="H315" i="9"/>
  <c r="E219" i="5"/>
  <c r="E255" i="5"/>
  <c r="E251" i="5" s="1"/>
  <c r="E5" i="6"/>
  <c r="B26" i="9"/>
  <c r="B34" i="9"/>
  <c r="E36" i="9"/>
  <c r="B36" i="9" s="1"/>
  <c r="D88" i="5"/>
  <c r="E135" i="5"/>
  <c r="D1140" i="1" s="1"/>
  <c r="G1140" i="1" s="1"/>
  <c r="F150" i="5"/>
  <c r="D177" i="5"/>
  <c r="B42" i="9"/>
  <c r="H310"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M228" i="9"/>
  <c r="G180" i="9"/>
  <c r="H179" i="9"/>
  <c r="G179" i="9"/>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60" i="9"/>
  <c r="B160" i="9" s="1"/>
  <c r="B231" i="9"/>
  <c r="B235" i="9"/>
  <c r="B237" i="9"/>
  <c r="B241" i="9"/>
  <c r="B243" i="9"/>
  <c r="B245" i="9"/>
  <c r="B247" i="9"/>
  <c r="B249" i="9"/>
  <c r="B253" i="9"/>
  <c r="B255" i="9"/>
  <c r="B257" i="9"/>
  <c r="B259" i="9"/>
  <c r="B263" i="9"/>
  <c r="B267" i="9"/>
  <c r="B313" i="9"/>
  <c r="B321" i="9"/>
  <c r="E319" i="9"/>
  <c r="B319" i="9" s="1"/>
  <c r="G1141" i="1" l="1"/>
  <c r="E7" i="5"/>
  <c r="D1012" i="1" s="1"/>
  <c r="H1540" i="1"/>
  <c r="H1556" i="1"/>
  <c r="H34" i="3"/>
  <c r="F228" i="9"/>
  <c r="B228" i="9" s="1"/>
  <c r="F7" i="4"/>
  <c r="E6" i="4"/>
  <c r="I17" i="3" s="1"/>
  <c r="G24" i="9"/>
  <c r="E24" i="9" s="1"/>
  <c r="F12" i="5"/>
  <c r="C1017" i="1"/>
  <c r="F571" i="4"/>
  <c r="C565" i="1"/>
  <c r="H565" i="1" s="1"/>
  <c r="F629" i="4"/>
  <c r="C623" i="1"/>
  <c r="G451" i="1"/>
  <c r="F648" i="4"/>
  <c r="C642" i="1"/>
  <c r="I1558" i="1"/>
  <c r="F647" i="4"/>
  <c r="C641" i="1"/>
  <c r="G641" i="1" s="1"/>
  <c r="I34" i="3"/>
  <c r="D1555" i="1"/>
  <c r="E316" i="9"/>
  <c r="B316" i="9" s="1"/>
  <c r="E309" i="9"/>
  <c r="B309" i="9" s="1"/>
  <c r="E535" i="4"/>
  <c r="I1564" i="1"/>
  <c r="H369" i="1"/>
  <c r="H530" i="1"/>
  <c r="C1431" i="1"/>
  <c r="H28" i="3"/>
  <c r="E430" i="4"/>
  <c r="D424" i="1" s="1"/>
  <c r="D485" i="1"/>
  <c r="F43" i="4"/>
  <c r="C39" i="1"/>
  <c r="F466" i="4"/>
  <c r="C460" i="1"/>
  <c r="F536" i="4"/>
  <c r="H1602" i="1"/>
  <c r="G565" i="1"/>
  <c r="F321" i="4"/>
  <c r="C316" i="1"/>
  <c r="E5" i="7"/>
  <c r="G346" i="9" s="1"/>
  <c r="E346" i="9" s="1"/>
  <c r="D1539" i="1"/>
  <c r="H46" i="1"/>
  <c r="G3" i="1"/>
  <c r="D45" i="8"/>
  <c r="G1604" i="1"/>
  <c r="H1583" i="1"/>
  <c r="D44" i="8"/>
  <c r="H603" i="1"/>
  <c r="G603" i="1"/>
  <c r="H368" i="1"/>
  <c r="E360" i="4"/>
  <c r="E417" i="4" s="1"/>
  <c r="D412" i="1" s="1"/>
  <c r="F373" i="4"/>
  <c r="G374" i="1"/>
  <c r="H374" i="1"/>
  <c r="F221" i="4"/>
  <c r="D217" i="1"/>
  <c r="F202" i="4"/>
  <c r="G190" i="1"/>
  <c r="E152" i="4"/>
  <c r="D149" i="1"/>
  <c r="F153" i="4"/>
  <c r="I28" i="3"/>
  <c r="D1431" i="1"/>
  <c r="G1402" i="1"/>
  <c r="H339" i="9"/>
  <c r="D1223" i="1"/>
  <c r="F597" i="4"/>
  <c r="C591" i="1"/>
  <c r="F164" i="4"/>
  <c r="C160" i="1"/>
  <c r="D529" i="1"/>
  <c r="F49" i="4"/>
  <c r="C45" i="1"/>
  <c r="E180" i="9"/>
  <c r="B180" i="9" s="1"/>
  <c r="F522" i="4"/>
  <c r="C516" i="1"/>
  <c r="F82" i="4"/>
  <c r="C78" i="1"/>
  <c r="H33" i="3"/>
  <c r="C1538" i="1"/>
  <c r="B207" i="9"/>
  <c r="F88" i="5"/>
  <c r="C1093" i="1"/>
  <c r="E141" i="6"/>
  <c r="I27" i="3"/>
  <c r="D1401" i="1"/>
  <c r="D141" i="6"/>
  <c r="F5" i="6"/>
  <c r="H27" i="3"/>
  <c r="C1401" i="1"/>
  <c r="E315" i="9"/>
  <c r="B315" i="9" s="1"/>
  <c r="F431" i="4"/>
  <c r="D430" i="4"/>
  <c r="C425" i="1"/>
  <c r="F361" i="4"/>
  <c r="D360" i="4"/>
  <c r="C356" i="1"/>
  <c r="D152" i="4"/>
  <c r="F251" i="5"/>
  <c r="H25" i="3"/>
  <c r="C1255" i="1"/>
  <c r="D535" i="4"/>
  <c r="F135" i="5"/>
  <c r="I1559" i="1"/>
  <c r="I1557" i="1"/>
  <c r="E179" i="9"/>
  <c r="B179" i="9" s="1"/>
  <c r="H24" i="3"/>
  <c r="D176" i="5"/>
  <c r="C1181" i="1"/>
  <c r="F255" i="5"/>
  <c r="D1259" i="1"/>
  <c r="G339" i="9"/>
  <c r="F219" i="5"/>
  <c r="C1223" i="1"/>
  <c r="F70" i="5"/>
  <c r="D69" i="5"/>
  <c r="C1075" i="1"/>
  <c r="F491" i="4"/>
  <c r="C485" i="1"/>
  <c r="H1628" i="1"/>
  <c r="G1628" i="1"/>
  <c r="E177" i="5"/>
  <c r="F309" i="4"/>
  <c r="D308" i="4"/>
  <c r="C304" i="1"/>
  <c r="F140" i="4"/>
  <c r="C136" i="1"/>
  <c r="E310" i="9"/>
  <c r="B310" i="9" s="1"/>
  <c r="I25" i="3"/>
  <c r="D1255" i="1"/>
  <c r="F479" i="4"/>
  <c r="C473" i="1"/>
  <c r="F296" i="5"/>
  <c r="C1300" i="1"/>
  <c r="F119" i="5"/>
  <c r="C1124" i="1"/>
  <c r="H22" i="3"/>
  <c r="D6" i="5"/>
  <c r="C1012" i="1"/>
  <c r="F230" i="4"/>
  <c r="C226" i="1"/>
  <c r="F106" i="4"/>
  <c r="C102" i="1"/>
  <c r="E69" i="5"/>
  <c r="D6" i="4"/>
  <c r="I1549" i="1"/>
  <c r="I1581" i="1"/>
  <c r="H1140" i="1"/>
  <c r="E639" i="4" l="1"/>
  <c r="D633" i="1" s="1"/>
  <c r="I22" i="3"/>
  <c r="F7" i="5"/>
  <c r="D2" i="1"/>
  <c r="E422" i="4"/>
  <c r="D417" i="1" s="1"/>
  <c r="I40" i="3"/>
  <c r="I33" i="3"/>
  <c r="D1538" i="1"/>
  <c r="G1538" i="1" s="1"/>
  <c r="G39" i="1"/>
  <c r="H39" i="1"/>
  <c r="H641" i="1"/>
  <c r="E640" i="4"/>
  <c r="D634" i="1" s="1"/>
  <c r="H316" i="1"/>
  <c r="G316" i="1"/>
  <c r="H1555" i="1"/>
  <c r="G1555" i="1"/>
  <c r="H623" i="1"/>
  <c r="G623" i="1"/>
  <c r="G1017" i="1"/>
  <c r="H1017" i="1"/>
  <c r="G1539" i="1"/>
  <c r="H1539" i="1"/>
  <c r="E339" i="9"/>
  <c r="B339" i="9" s="1"/>
  <c r="G348" i="9"/>
  <c r="E348" i="9" s="1"/>
  <c r="E347" i="9" s="1"/>
  <c r="H460" i="1"/>
  <c r="G460" i="1"/>
  <c r="G642" i="1"/>
  <c r="H642" i="1"/>
  <c r="K1481" i="9"/>
  <c r="C1622" i="1"/>
  <c r="G1622" i="1" s="1"/>
  <c r="G343" i="9"/>
  <c r="E343" i="9" s="1"/>
  <c r="B343" i="9" s="1"/>
  <c r="C1621" i="1"/>
  <c r="I39" i="3"/>
  <c r="G344" i="9"/>
  <c r="E344" i="9" s="1"/>
  <c r="B344" i="9" s="1"/>
  <c r="D355" i="1"/>
  <c r="E418" i="4"/>
  <c r="D413" i="1" s="1"/>
  <c r="H217" i="1"/>
  <c r="G217" i="1"/>
  <c r="G149" i="1"/>
  <c r="H149" i="1"/>
  <c r="E299" i="4"/>
  <c r="D148" i="1"/>
  <c r="I18" i="3"/>
  <c r="H1431" i="1"/>
  <c r="G1431" i="1"/>
  <c r="F6" i="4"/>
  <c r="H17" i="3"/>
  <c r="D422" i="4"/>
  <c r="C2" i="1"/>
  <c r="G136" i="1"/>
  <c r="H136" i="1"/>
  <c r="C1180" i="1"/>
  <c r="D299" i="4"/>
  <c r="D300" i="4" s="1"/>
  <c r="F152" i="4"/>
  <c r="H18" i="3"/>
  <c r="C148" i="1"/>
  <c r="G425" i="1"/>
  <c r="H425" i="1"/>
  <c r="G1401" i="1"/>
  <c r="H1401" i="1"/>
  <c r="I23" i="3"/>
  <c r="D1074" i="1"/>
  <c r="E6" i="5"/>
  <c r="E176" i="5"/>
  <c r="D1180" i="1" s="1"/>
  <c r="I24" i="3"/>
  <c r="D1181" i="1"/>
  <c r="G1181" i="1" s="1"/>
  <c r="H19" i="9"/>
  <c r="E19" i="9" s="1"/>
  <c r="B19" i="9" s="1"/>
  <c r="H1223" i="1"/>
  <c r="G1223" i="1"/>
  <c r="F177" i="5"/>
  <c r="G356" i="1"/>
  <c r="H356" i="1"/>
  <c r="D639" i="4"/>
  <c r="F430" i="4"/>
  <c r="C424" i="1"/>
  <c r="H78" i="1"/>
  <c r="G78" i="1"/>
  <c r="H1621" i="1"/>
  <c r="G226" i="1"/>
  <c r="H226" i="1"/>
  <c r="H1300" i="1"/>
  <c r="G1300" i="1"/>
  <c r="G485" i="1"/>
  <c r="H485" i="1"/>
  <c r="H1259" i="1"/>
  <c r="G1259" i="1"/>
  <c r="G102" i="1"/>
  <c r="H102" i="1"/>
  <c r="H1012" i="1"/>
  <c r="G1012" i="1"/>
  <c r="H1124" i="1"/>
  <c r="G1124" i="1"/>
  <c r="G473" i="1"/>
  <c r="H473" i="1"/>
  <c r="G304" i="1"/>
  <c r="H304" i="1"/>
  <c r="H1075" i="1"/>
  <c r="G1075" i="1"/>
  <c r="B24" i="9"/>
  <c r="F535" i="4"/>
  <c r="D640" i="4"/>
  <c r="C529" i="1"/>
  <c r="D418" i="4"/>
  <c r="F360" i="4"/>
  <c r="C355" i="1"/>
  <c r="H1538" i="1"/>
  <c r="H45" i="1"/>
  <c r="G45" i="1"/>
  <c r="H160" i="1"/>
  <c r="G160" i="1"/>
  <c r="G299" i="9"/>
  <c r="C1011" i="1"/>
  <c r="F308" i="4"/>
  <c r="D417" i="4"/>
  <c r="C303" i="1"/>
  <c r="H23" i="3"/>
  <c r="F69" i="5"/>
  <c r="C1074" i="1"/>
  <c r="H1255" i="1"/>
  <c r="G1255" i="1"/>
  <c r="H31" i="3"/>
  <c r="F141" i="6"/>
  <c r="C1537" i="1"/>
  <c r="D1537" i="1"/>
  <c r="I31" i="3"/>
  <c r="G516" i="1"/>
  <c r="H516" i="1"/>
  <c r="H1093" i="1"/>
  <c r="G1093" i="1"/>
  <c r="B346" i="9"/>
  <c r="E345" i="9"/>
  <c r="I10" i="3" s="1"/>
  <c r="H591" i="1"/>
  <c r="G591" i="1"/>
  <c r="H1181" i="1" l="1"/>
  <c r="G306" i="9"/>
  <c r="E306" i="9" s="1"/>
  <c r="B306" i="9" s="1"/>
  <c r="F6" i="5"/>
  <c r="B348" i="9"/>
  <c r="E643" i="4"/>
  <c r="D637" i="1" s="1"/>
  <c r="H1622" i="1"/>
  <c r="H11" i="3"/>
  <c r="N3" i="9" s="1"/>
  <c r="G1621" i="1"/>
  <c r="E342" i="9"/>
  <c r="D295" i="1"/>
  <c r="E423" i="4"/>
  <c r="E300" i="4"/>
  <c r="D296" i="1" s="1"/>
  <c r="E301" i="4"/>
  <c r="D297" i="1" s="1"/>
  <c r="H9" i="3"/>
  <c r="K3" i="9" s="1"/>
  <c r="C296" i="1"/>
  <c r="H299" i="9"/>
  <c r="E299" i="9" s="1"/>
  <c r="D1011" i="1"/>
  <c r="H1011" i="1" s="1"/>
  <c r="H148" i="1"/>
  <c r="G148" i="1"/>
  <c r="H1074" i="1"/>
  <c r="G1074" i="1"/>
  <c r="F418" i="4"/>
  <c r="C413" i="1"/>
  <c r="G424" i="1"/>
  <c r="H424" i="1"/>
  <c r="F417" i="4"/>
  <c r="C412" i="1"/>
  <c r="H1537" i="1"/>
  <c r="G1537" i="1"/>
  <c r="G303" i="1"/>
  <c r="H303" i="1"/>
  <c r="G529" i="1"/>
  <c r="H529" i="1"/>
  <c r="H1180" i="1"/>
  <c r="G1180" i="1"/>
  <c r="G2" i="1"/>
  <c r="H2" i="1"/>
  <c r="G355" i="1"/>
  <c r="H355" i="1"/>
  <c r="F640" i="4"/>
  <c r="C634" i="1"/>
  <c r="F639" i="4"/>
  <c r="C633" i="1"/>
  <c r="D301" i="4"/>
  <c r="F299" i="4"/>
  <c r="D423" i="4"/>
  <c r="D424" i="4" s="1"/>
  <c r="C295" i="1"/>
  <c r="F176" i="5"/>
  <c r="F422" i="4"/>
  <c r="D643" i="4"/>
  <c r="C417" i="1"/>
  <c r="H8" i="3" l="1"/>
  <c r="M3" i="9" s="1"/>
  <c r="G1011" i="1"/>
  <c r="I11" i="3"/>
  <c r="F300" i="4"/>
  <c r="E644" i="4"/>
  <c r="D418" i="1"/>
  <c r="E425" i="4"/>
  <c r="D420" i="1" s="1"/>
  <c r="H20" i="9"/>
  <c r="E424" i="4"/>
  <c r="D419" i="1" s="1"/>
  <c r="I9" i="3"/>
  <c r="C419" i="1"/>
  <c r="H296" i="1"/>
  <c r="G296" i="1"/>
  <c r="D425" i="4"/>
  <c r="F423" i="4"/>
  <c r="D644" i="4"/>
  <c r="D645" i="4" s="1"/>
  <c r="C418" i="1"/>
  <c r="G20" i="9"/>
  <c r="G413" i="1"/>
  <c r="H413" i="1"/>
  <c r="G417" i="1"/>
  <c r="H417" i="1"/>
  <c r="F301" i="4"/>
  <c r="C297" i="1"/>
  <c r="F643" i="4"/>
  <c r="C637" i="1"/>
  <c r="G295" i="1"/>
  <c r="H295" i="1"/>
  <c r="G633" i="1"/>
  <c r="H633" i="1"/>
  <c r="H634" i="1"/>
  <c r="G634" i="1"/>
  <c r="B299" i="9"/>
  <c r="G412" i="1"/>
  <c r="H412" i="1"/>
  <c r="E20" i="9" l="1"/>
  <c r="B20" i="9" s="1"/>
  <c r="F424" i="4"/>
  <c r="D638" i="1"/>
  <c r="E646" i="4"/>
  <c r="E645" i="4"/>
  <c r="F645" i="4" s="1"/>
  <c r="F425" i="4"/>
  <c r="C420" i="1"/>
  <c r="C639" i="1"/>
  <c r="H297" i="1"/>
  <c r="G297" i="1"/>
  <c r="D646" i="4"/>
  <c r="F644" i="4"/>
  <c r="C638" i="1"/>
  <c r="G419" i="1"/>
  <c r="H419" i="1"/>
  <c r="H334" i="9"/>
  <c r="G334" i="9"/>
  <c r="G418" i="1"/>
  <c r="H418" i="1"/>
  <c r="G637" i="1"/>
  <c r="H637" i="1"/>
  <c r="E334" i="9" l="1"/>
  <c r="B334" i="9" s="1"/>
  <c r="D640" i="1"/>
  <c r="E650" i="4"/>
  <c r="E649" i="4"/>
  <c r="D639" i="1"/>
  <c r="G639" i="1" s="1"/>
  <c r="H638" i="1"/>
  <c r="G638" i="1"/>
  <c r="G420" i="1"/>
  <c r="H420" i="1"/>
  <c r="D650" i="4"/>
  <c r="F646" i="4"/>
  <c r="C640" i="1"/>
  <c r="D649" i="4"/>
  <c r="E298" i="9" l="1"/>
  <c r="I8" i="3" s="1"/>
  <c r="G297" i="9"/>
  <c r="E297" i="9" s="1"/>
  <c r="B297" i="9" s="1"/>
  <c r="H639" i="1"/>
  <c r="D643" i="1"/>
  <c r="I19" i="3"/>
  <c r="I20" i="3"/>
  <c r="D644" i="1"/>
  <c r="H640" i="1"/>
  <c r="G640" i="1"/>
  <c r="H19" i="3"/>
  <c r="F649" i="4"/>
  <c r="C643" i="1"/>
  <c r="H20" i="3"/>
  <c r="F650" i="4"/>
  <c r="C644" i="1"/>
  <c r="H7" i="3" l="1"/>
  <c r="J3" i="9" s="1"/>
  <c r="G643" i="1"/>
  <c r="H643" i="1"/>
  <c r="H644" i="1"/>
  <c r="G644" i="1"/>
  <c r="G295" i="9" l="1"/>
  <c r="L293" i="9"/>
  <c r="F293" i="9" s="1"/>
  <c r="H295" i="9"/>
  <c r="G18" i="9"/>
  <c r="H18" i="9"/>
  <c r="K13" i="9"/>
  <c r="H21" i="9"/>
  <c r="G16" i="9"/>
  <c r="H15" i="9"/>
  <c r="I13" i="9"/>
  <c r="J8" i="9"/>
  <c r="G21" i="9"/>
  <c r="L15" i="9"/>
  <c r="K9" i="9"/>
  <c r="K8" i="9"/>
  <c r="J13" i="9"/>
  <c r="J7" i="9"/>
  <c r="I12" i="9"/>
  <c r="M16" i="9"/>
  <c r="M15" i="9"/>
  <c r="J17" i="9"/>
  <c r="J12" i="9"/>
  <c r="J6" i="9"/>
  <c r="G22" i="9"/>
  <c r="K7" i="9"/>
  <c r="G17" i="9"/>
  <c r="H16" i="9"/>
  <c r="K11" i="9"/>
  <c r="I11" i="9"/>
  <c r="K5" i="9"/>
  <c r="J5" i="9"/>
  <c r="K10" i="9"/>
  <c r="J10" i="9"/>
  <c r="I7" i="9"/>
  <c r="J9" i="9"/>
  <c r="I8" i="9"/>
  <c r="H22" i="9"/>
  <c r="I17" i="9"/>
  <c r="L16" i="9"/>
  <c r="G15" i="9"/>
  <c r="I9" i="9"/>
  <c r="H17" i="9"/>
  <c r="I5" i="9"/>
  <c r="I6" i="9"/>
  <c r="K12" i="9"/>
  <c r="K6" i="9"/>
  <c r="J11" i="9"/>
  <c r="F16" i="9" l="1"/>
  <c r="E21" i="9"/>
  <c r="B21" i="9" s="1"/>
  <c r="E15" i="9"/>
  <c r="E8" i="9"/>
  <c r="B8" i="9" s="1"/>
  <c r="E5" i="9"/>
  <c r="B5" i="9" s="1"/>
  <c r="E9" i="9"/>
  <c r="B9" i="9" s="1"/>
  <c r="E7" i="9"/>
  <c r="B7" i="9" s="1"/>
  <c r="E10" i="9"/>
  <c r="B10" i="9" s="1"/>
  <c r="E6" i="9"/>
  <c r="B6" i="9" s="1"/>
  <c r="E22" i="9"/>
  <c r="B22" i="9" s="1"/>
  <c r="E16" i="9"/>
  <c r="E18" i="9"/>
  <c r="B18" i="9" s="1"/>
  <c r="E17" i="9"/>
  <c r="B17" i="9" s="1"/>
  <c r="E12" i="9"/>
  <c r="B12" i="9" s="1"/>
  <c r="E13" i="9"/>
  <c r="B13" i="9" s="1"/>
  <c r="B293" i="9"/>
  <c r="F23" i="9"/>
  <c r="E11" i="9"/>
  <c r="B11" i="9" s="1"/>
  <c r="F15" i="9"/>
  <c r="E295" i="9"/>
  <c r="F14" i="9" l="1"/>
  <c r="F3" i="9" s="1"/>
  <c r="B16" i="9"/>
  <c r="B295" i="9"/>
  <c r="E23" i="9"/>
  <c r="I7" i="3" s="1"/>
  <c r="E4" i="9"/>
  <c r="B15" i="9"/>
  <c r="E14" i="9"/>
  <c r="I13" i="3" s="1"/>
  <c r="E3" i="9" l="1"/>
</calcChain>
</file>

<file path=xl/sharedStrings.xml><?xml version="1.0" encoding="utf-8"?>
<sst xmlns="http://schemas.openxmlformats.org/spreadsheetml/2006/main" count="4733" uniqueCount="3657">
  <si>
    <t>Obveznik:</t>
  </si>
  <si>
    <t>35724 - GRAD ZADAR</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</si>
  <si>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</si>
  <si>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</si>
  <si>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</si>
  <si>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</si>
  <si>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</si>
  <si>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</si>
  <si>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</si>
  <si>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</si>
  <si>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</si>
  <si>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</si>
  <si>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</si>
  <si>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</si>
  <si>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</si>
  <si>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</si>
  <si>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</si>
  <si>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</si>
  <si>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</si>
  <si>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</si>
  <si>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</si>
  <si>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</si>
  <si>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</si>
  <si>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</si>
  <si>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</si>
  <si>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</si>
  <si>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</si>
  <si>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</si>
  <si>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</si>
  <si>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</si>
  <si>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</si>
  <si>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</si>
  <si>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</si>
  <si>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</si>
  <si>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</si>
  <si>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</si>
  <si>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</si>
  <si>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</si>
  <si>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</si>
  <si>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</si>
  <si>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</si>
  <si>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</si>
  <si>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</si>
  <si>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</si>
  <si>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</si>
  <si>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</si>
  <si>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</si>
  <si>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</si>
  <si>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</si>
  <si>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</si>
  <si>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</si>
  <si>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</si>
  <si>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</si>
  <si>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</si>
  <si>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</si>
  <si>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</si>
  <si>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</si>
  <si>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</si>
  <si>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</si>
  <si>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</si>
  <si>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</si>
  <si>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</si>
  <si>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</si>
  <si>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</si>
  <si>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</si>
  <si>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</si>
  <si>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</si>
  <si>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</si>
  <si>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</si>
  <si>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</si>
  <si>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</si>
  <si>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</si>
  <si>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</si>
  <si>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</si>
  <si>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</si>
  <si>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</si>
  <si>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</si>
  <si>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</si>
  <si>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</si>
  <si>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</si>
  <si>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</si>
  <si>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</si>
  <si>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</si>
  <si>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</si>
  <si>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</si>
  <si>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</si>
  <si>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</si>
  <si>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</si>
  <si>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</si>
  <si>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</si>
  <si>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</si>
  <si>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</si>
  <si>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</si>
  <si>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</si>
  <si>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</si>
  <si>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</si>
  <si>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</si>
  <si>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</si>
  <si>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</si>
  <si>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</si>
  <si>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</si>
  <si>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</si>
  <si>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</si>
  <si>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</si>
  <si>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</si>
  <si>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</si>
  <si>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</si>
  <si>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</si>
  <si>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</si>
  <si>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</si>
  <si>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</si>
  <si>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</si>
  <si>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</si>
  <si>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</si>
  <si>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</si>
  <si>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</si>
  <si>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</si>
  <si>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</si>
  <si>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</si>
  <si>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</si>
  <si>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</si>
  <si>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</si>
  <si>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</si>
  <si>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</si>
  <si>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</si>
  <si>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</si>
  <si>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</si>
  <si>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</si>
  <si>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</si>
  <si>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</si>
  <si>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</si>
  <si>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</si>
  <si>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</si>
  <si>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</si>
  <si>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</si>
  <si>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</si>
  <si>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</si>
  <si>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</si>
  <si>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</si>
  <si>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</si>
  <si>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</si>
  <si>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</si>
  <si>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</si>
  <si>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</si>
  <si>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</si>
  <si>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</si>
  <si>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</si>
  <si>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</si>
  <si>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</si>
  <si>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</si>
  <si>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</si>
  <si>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</si>
  <si>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</si>
  <si>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</si>
  <si>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</si>
  <si>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</si>
  <si>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</si>
  <si>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</si>
  <si>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</si>
  <si>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</si>
  <si>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</si>
  <si>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</si>
  <si>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</si>
  <si>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</si>
  <si>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</si>
  <si>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</si>
  <si>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</si>
  <si>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</si>
  <si>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</si>
  <si>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</si>
  <si>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</si>
  <si>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</si>
  <si>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</si>
  <si>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</si>
  <si>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</si>
  <si>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</si>
  <si>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</si>
  <si>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</si>
  <si>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</si>
  <si>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</si>
  <si>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</si>
  <si>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</si>
  <si>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</si>
  <si>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</si>
  <si>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</si>
  <si>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</si>
  <si>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</si>
  <si>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</si>
  <si>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</si>
  <si>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</si>
  <si>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</si>
  <si>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</si>
  <si>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</si>
  <si>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</si>
  <si>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</si>
  <si>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</si>
  <si>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</si>
  <si>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</si>
  <si>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</si>
  <si>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</si>
  <si>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</si>
  <si>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</si>
  <si>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</si>
  <si>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</si>
  <si>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</si>
  <si>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</si>
  <si>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</si>
  <si>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</si>
  <si>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</si>
  <si>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</si>
  <si>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</si>
  <si>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</si>
  <si>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</si>
  <si>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</si>
  <si>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</si>
  <si>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</si>
  <si>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</si>
  <si>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</si>
  <si>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</si>
  <si>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</si>
  <si>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</si>
  <si>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</si>
  <si>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</si>
  <si>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</si>
  <si>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</si>
  <si>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</si>
  <si>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</si>
  <si>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</si>
  <si>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</si>
  <si>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</si>
  <si>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</si>
  <si>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</si>
  <si>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</si>
  <si>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</si>
  <si>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</si>
  <si>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</si>
  <si>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</si>
  <si>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</si>
  <si>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</si>
  <si>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</si>
  <si>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</si>
  <si>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</si>
  <si>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</si>
  <si>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</si>
  <si>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</si>
  <si>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</si>
  <si>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</si>
  <si>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</si>
  <si>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</si>
  <si>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</si>
  <si>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</si>
  <si>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</si>
  <si>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</si>
  <si>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</si>
  <si>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</si>
  <si>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</si>
  <si>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</si>
  <si>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</si>
  <si>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</si>
  <si>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</si>
  <si>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</si>
  <si>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</si>
  <si>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</si>
  <si>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</si>
  <si>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</si>
  <si>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</si>
  <si>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</si>
  <si>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</si>
  <si>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</si>
  <si>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</si>
  <si>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</si>
  <si>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</si>
  <si>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</si>
  <si>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</si>
  <si>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</si>
  <si>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</si>
  <si>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</si>
  <si>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</si>
  <si>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</si>
  <si>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</si>
  <si>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</si>
  <si>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</si>
  <si>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</si>
  <si>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</si>
  <si>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</si>
  <si>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</si>
  <si>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</si>
  <si>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</si>
  <si>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</si>
  <si>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</si>
  <si>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</si>
  <si>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</si>
  <si>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</si>
  <si>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</si>
  <si>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</si>
  <si>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</si>
  <si>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</si>
  <si>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</si>
  <si>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</si>
  <si>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</si>
  <si>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</si>
  <si>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</si>
  <si>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</si>
  <si>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</si>
  <si>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</si>
  <si>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</si>
  <si>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</si>
  <si>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</si>
  <si>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</si>
  <si>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</si>
  <si>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</si>
  <si>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</si>
  <si>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</si>
  <si>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</si>
  <si>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</si>
  <si>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</si>
  <si>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</si>
  <si>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</si>
  <si>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</si>
  <si>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</si>
  <si>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</si>
  <si>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</si>
  <si>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</si>
  <si>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</si>
  <si>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</si>
  <si>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</si>
  <si>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</si>
  <si>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</si>
  <si>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</si>
  <si>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</si>
  <si>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</si>
  <si>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</si>
  <si>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</si>
  <si>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</si>
  <si>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</si>
  <si>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</si>
  <si>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</si>
  <si>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</si>
  <si>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</si>
  <si>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</si>
  <si>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</si>
  <si>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</si>
  <si>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</si>
  <si>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</si>
  <si>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</si>
  <si>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</si>
  <si>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</si>
  <si>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</si>
  <si>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</si>
  <si>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</si>
  <si>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</si>
  <si>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</si>
  <si>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</si>
  <si>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</si>
  <si>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</si>
  <si>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</si>
  <si>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</si>
  <si>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</si>
  <si>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</si>
  <si>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</si>
  <si>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</si>
  <si>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</si>
  <si>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</si>
  <si>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</si>
  <si>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</si>
  <si>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</si>
  <si>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</si>
  <si>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</si>
  <si>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</si>
  <si>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</si>
  <si>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</si>
  <si>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</si>
  <si>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</si>
  <si>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</si>
  <si>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</si>
  <si>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</si>
  <si>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</si>
  <si>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</si>
  <si>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</si>
  <si>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</si>
  <si>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</si>
  <si>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</si>
  <si>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</si>
  <si>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</si>
  <si>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</si>
  <si>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</si>
  <si>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</si>
  <si>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</si>
  <si>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</si>
  <si>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</si>
  <si>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</si>
  <si>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</si>
  <si>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</si>
  <si>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</si>
  <si>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</si>
  <si>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</si>
  <si>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</si>
  <si>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</si>
  <si>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</si>
  <si>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</si>
  <si>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</si>
  <si>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</si>
  <si>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</si>
  <si>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</si>
  <si>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</si>
  <si>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</si>
  <si>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</si>
  <si>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</si>
  <si>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</si>
  <si>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</si>
  <si>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</si>
  <si>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</si>
  <si>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</si>
  <si>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</si>
  <si>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</si>
  <si>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</si>
  <si>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</si>
  <si>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</si>
  <si>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</si>
  <si>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</si>
  <si>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</si>
  <si>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</si>
  <si>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</si>
  <si>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</si>
  <si>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</si>
  <si>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</si>
  <si>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</si>
  <si>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</si>
  <si>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</si>
  <si>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</si>
  <si>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</si>
  <si>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</si>
  <si>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</si>
  <si>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</si>
  <si>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</si>
  <si>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</si>
  <si>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</si>
  <si>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</si>
  <si>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</si>
  <si>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</si>
  <si>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</si>
  <si>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</si>
  <si>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</si>
  <si>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</si>
  <si>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</si>
  <si>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</si>
  <si>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</si>
  <si>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</si>
  <si>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</si>
  <si>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</si>
  <si>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</si>
  <si>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</si>
  <si>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</si>
  <si>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</si>
  <si>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</si>
  <si>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</si>
  <si>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</si>
  <si>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</si>
  <si>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</si>
  <si>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</si>
  <si>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</si>
  <si>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</si>
  <si>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</si>
  <si>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</si>
  <si>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</si>
  <si>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</si>
  <si>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</si>
  <si>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</si>
  <si>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</si>
  <si>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</si>
  <si>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</si>
  <si>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</si>
  <si>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</si>
  <si>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</si>
  <si>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</si>
  <si>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</si>
  <si>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</si>
  <si>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</si>
  <si>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</si>
  <si>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</si>
  <si>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</si>
  <si>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</si>
  <si>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</si>
  <si>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</si>
  <si>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</si>
  <si>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</si>
  <si>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</si>
  <si>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</si>
  <si>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</si>
  <si>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</si>
  <si>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</si>
  <si>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</si>
  <si>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</si>
  <si>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</si>
  <si>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</si>
  <si>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</si>
  <si>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</si>
  <si>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</si>
  <si>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</si>
  <si>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</si>
  <si>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</si>
  <si>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</si>
  <si>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</si>
  <si>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</si>
  <si>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</si>
  <si>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</si>
  <si>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</si>
  <si>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</si>
  <si>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</si>
  <si>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</si>
  <si>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</si>
  <si>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</si>
  <si>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</si>
  <si>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</si>
  <si>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</si>
  <si>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</si>
  <si>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</si>
  <si>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</si>
  <si>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</si>
  <si>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</si>
  <si>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</si>
  <si>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</si>
  <si>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</si>
  <si>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</si>
  <si>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</si>
  <si>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</si>
  <si>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</si>
  <si>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</si>
  <si>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</si>
  <si>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</si>
  <si>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</si>
  <si>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</si>
  <si>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</si>
  <si>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</si>
  <si>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</si>
  <si>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</si>
  <si>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</si>
  <si>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</si>
  <si>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</si>
  <si>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</si>
  <si>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</si>
  <si>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</si>
  <si>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</si>
  <si>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</si>
  <si>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</si>
  <si>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</si>
  <si>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</si>
  <si>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</si>
  <si>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</si>
  <si>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</si>
  <si>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</si>
  <si>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</si>
  <si>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</si>
  <si>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</si>
  <si>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</si>
  <si>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</si>
  <si>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</si>
  <si>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</si>
  <si>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</si>
  <si>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</si>
  <si>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</si>
  <si>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</si>
  <si>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</si>
  <si>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</si>
  <si>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</si>
  <si>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</si>
  <si>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</si>
  <si>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</si>
  <si>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</si>
  <si>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</si>
  <si>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</si>
  <si>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</si>
  <si>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</si>
  <si>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</si>
  <si>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</si>
  <si>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</si>
  <si>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</si>
  <si>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</si>
  <si>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</si>
  <si>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</si>
  <si>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</si>
  <si>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</si>
  <si>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</si>
  <si>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</si>
  <si>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</si>
  <si>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</si>
  <si>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</si>
  <si>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</si>
  <si>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</si>
  <si>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</si>
  <si>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</si>
  <si>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</si>
  <si>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</si>
  <si>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</si>
  <si>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</si>
  <si>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</si>
  <si>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</si>
  <si>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</si>
  <si>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</si>
  <si>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</si>
  <si>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</si>
  <si>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</si>
  <si>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</si>
  <si>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</si>
  <si>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</si>
  <si>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</si>
  <si>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</si>
  <si>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</si>
  <si>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</si>
  <si>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</si>
  <si>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</si>
  <si>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</si>
  <si>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</si>
  <si>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</si>
  <si>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</si>
  <si>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</si>
  <si>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</si>
  <si>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</si>
  <si>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</si>
  <si>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</si>
  <si>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</si>
  <si>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</si>
  <si>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</si>
  <si>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</si>
  <si>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</si>
  <si>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</si>
  <si>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</si>
  <si>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</si>
  <si>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</si>
  <si>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</si>
  <si>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</si>
  <si>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</si>
  <si>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</si>
  <si>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</si>
  <si>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</si>
  <si>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</si>
  <si>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</si>
  <si>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</si>
  <si>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</si>
  <si>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</si>
  <si>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</si>
  <si>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</si>
  <si>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</si>
  <si>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</si>
  <si>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</si>
  <si>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</si>
  <si>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</si>
  <si>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</si>
  <si>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</si>
  <si>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</si>
  <si>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</si>
  <si>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</si>
  <si>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</si>
  <si>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</si>
  <si>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</si>
  <si>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</si>
  <si>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</si>
  <si>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</si>
  <si>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</si>
  <si>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</si>
  <si>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</si>
  <si>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</si>
  <si>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</si>
  <si>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</si>
  <si>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</si>
  <si>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</si>
  <si>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</si>
  <si>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</si>
  <si>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</si>
  <si>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</si>
  <si>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</si>
  <si>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</si>
  <si>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</si>
  <si>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</si>
  <si>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</si>
  <si>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</si>
  <si>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</si>
  <si>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</si>
  <si>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</si>
  <si>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</si>
  <si>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</si>
  <si>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</si>
  <si>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</si>
  <si>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</si>
  <si>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</si>
  <si>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</si>
  <si>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</si>
  <si>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</si>
  <si>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</si>
  <si>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</si>
  <si>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</si>
  <si>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</si>
  <si>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</si>
  <si>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</si>
  <si>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</si>
  <si>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</si>
  <si>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</si>
  <si>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</si>
  <si>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</si>
  <si>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</si>
  <si>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</si>
  <si>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</si>
  <si>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</si>
  <si>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</si>
  <si>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</si>
  <si>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</si>
  <si>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</si>
  <si>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</si>
  <si>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</si>
  <si>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</si>
  <si>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</si>
  <si>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</si>
  <si>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</si>
  <si>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</si>
  <si>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</si>
  <si>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</si>
  <si>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</si>
  <si>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</si>
  <si>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</si>
  <si>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</si>
  <si>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</si>
  <si>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</si>
  <si>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</si>
  <si>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</si>
  <si>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</si>
  <si>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</si>
  <si>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</si>
  <si>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</si>
  <si>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</si>
  <si>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</si>
  <si>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</si>
  <si>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</si>
  <si>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</si>
  <si>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</si>
  <si>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</si>
  <si>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</si>
  <si>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</si>
  <si>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</si>
  <si>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</si>
  <si>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</si>
  <si>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</si>
  <si>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</si>
  <si>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</si>
  <si>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</si>
  <si>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</si>
  <si>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</si>
  <si>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</si>
  <si>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</si>
  <si>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</si>
  <si>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</si>
  <si>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</si>
  <si>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</si>
  <si>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</si>
  <si>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</si>
  <si>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</si>
  <si>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</si>
  <si>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</si>
  <si>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</si>
  <si>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</si>
  <si>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</si>
  <si>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</si>
  <si>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</si>
  <si>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</si>
  <si>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</si>
  <si>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</si>
  <si>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</si>
  <si>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</si>
  <si>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</si>
  <si>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</si>
  <si>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</si>
  <si>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</si>
  <si>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</si>
  <si>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</si>
  <si>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</si>
  <si>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</si>
  <si>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</si>
  <si>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</si>
  <si>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</si>
  <si>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</si>
  <si>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</si>
  <si>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</si>
  <si>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</si>
  <si>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</si>
  <si>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</si>
  <si>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</si>
  <si>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</si>
  <si>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</si>
  <si>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</si>
  <si>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</si>
  <si>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</si>
  <si>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</si>
  <si>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</si>
  <si>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</si>
  <si>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</si>
  <si>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</si>
  <si>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</si>
  <si>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</si>
  <si>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</si>
  <si>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</si>
  <si>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</si>
  <si>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</si>
  <si>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</si>
  <si>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</si>
  <si>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</si>
  <si>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</si>
  <si>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</si>
  <si>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</si>
  <si>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</si>
  <si>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</si>
  <si>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</si>
  <si>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</si>
  <si>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</si>
  <si>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</si>
  <si>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</si>
  <si>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</si>
  <si>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</si>
  <si>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</si>
  <si>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</si>
  <si>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</si>
  <si>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</si>
  <si>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</si>
  <si>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</si>
  <si>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</si>
  <si>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</si>
  <si>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</si>
  <si>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</si>
  <si>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</si>
  <si>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</si>
  <si>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</si>
  <si>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</si>
  <si>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</si>
  <si>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</si>
  <si>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</si>
  <si>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</si>
  <si>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</si>
  <si>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</si>
  <si>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</si>
  <si>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</si>
  <si>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</si>
  <si>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</si>
  <si>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</si>
  <si>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</si>
  <si>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</si>
  <si>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</si>
  <si>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</si>
  <si>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</si>
  <si>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</si>
  <si>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</si>
  <si>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</si>
  <si>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</si>
  <si>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</si>
  <si>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</si>
  <si>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</si>
  <si>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</si>
  <si>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</si>
  <si>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</si>
  <si>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</si>
  <si>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</si>
  <si>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</si>
  <si>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</si>
  <si>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</si>
  <si>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</si>
  <si>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</si>
  <si>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</si>
  <si>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</si>
  <si>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</si>
  <si>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</si>
  <si>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</si>
  <si>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</si>
  <si>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</si>
  <si>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</si>
  <si>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</si>
  <si>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</si>
  <si>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</si>
  <si>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</si>
  <si>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</si>
  <si>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</si>
  <si>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</si>
  <si>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</si>
  <si>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</si>
  <si>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</si>
  <si>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</si>
  <si>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</si>
  <si>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</si>
  <si>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</si>
  <si>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</si>
  <si>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</si>
  <si>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</si>
  <si>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</si>
  <si>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</si>
  <si>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</si>
  <si>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</si>
  <si>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</si>
  <si>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</si>
  <si>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</si>
  <si>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</si>
  <si>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</si>
  <si>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</si>
  <si>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</si>
  <si>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</si>
  <si>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</si>
  <si>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</si>
  <si>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</si>
  <si>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</si>
  <si>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</si>
  <si>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</si>
  <si>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</si>
  <si>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</si>
  <si>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</si>
  <si>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</si>
  <si>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</si>
  <si>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</si>
  <si>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</si>
  <si>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</si>
  <si>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</si>
  <si>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</si>
  <si>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</si>
  <si>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</si>
  <si>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</si>
  <si>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</si>
  <si>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</si>
  <si>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</si>
  <si>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</si>
  <si>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</si>
  <si>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</si>
  <si>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</si>
  <si>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</si>
  <si>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</si>
  <si>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</si>
  <si>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</si>
  <si>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</si>
  <si>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</si>
  <si>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</si>
  <si>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</si>
  <si>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</si>
  <si>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</si>
  <si>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</si>
  <si>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</si>
  <si>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</si>
  <si>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</si>
  <si>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</si>
  <si>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</si>
  <si>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</si>
  <si>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</si>
  <si>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</si>
  <si>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</si>
  <si>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</si>
  <si>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</si>
  <si>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</si>
  <si>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</si>
  <si>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</si>
  <si>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</si>
  <si>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</si>
  <si>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</si>
  <si>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</si>
  <si>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</si>
  <si>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</si>
  <si>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</si>
  <si>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</si>
  <si>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</si>
  <si>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</si>
  <si>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</si>
  <si>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</si>
  <si>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</si>
  <si>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</si>
  <si>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</si>
  <si>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</si>
  <si>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</si>
  <si>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</si>
  <si>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</si>
  <si>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</si>
  <si>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</si>
  <si>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</si>
  <si>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</si>
  <si>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</si>
  <si>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</si>
  <si>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</si>
  <si>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</si>
  <si>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</si>
  <si>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</si>
  <si>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</si>
  <si>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</si>
  <si>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</si>
  <si>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</si>
  <si>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</si>
  <si>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</si>
  <si>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</si>
  <si>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</si>
  <si>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</si>
  <si>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</si>
  <si>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</si>
  <si>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</si>
  <si>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</si>
  <si>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</si>
  <si>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</si>
  <si>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</si>
  <si>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</si>
  <si>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</si>
  <si>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</si>
  <si>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</si>
  <si>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</si>
  <si>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</si>
  <si>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</si>
  <si>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</si>
  <si>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</si>
  <si>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</si>
  <si>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</si>
  <si>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</si>
  <si>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</si>
  <si>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</si>
  <si>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</si>
  <si>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</si>
  <si>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</si>
  <si>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</si>
  <si>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</si>
  <si>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</si>
  <si>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</si>
  <si>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</si>
  <si>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</si>
  <si>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</si>
  <si>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</si>
  <si>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</si>
  <si>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</si>
  <si>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</si>
  <si>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</si>
  <si>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</si>
  <si>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</si>
  <si>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</si>
  <si>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</si>
  <si>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</si>
  <si>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</si>
  <si>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</si>
  <si>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</si>
  <si>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</si>
  <si>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</si>
  <si>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</si>
  <si>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</si>
  <si>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</si>
  <si>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</si>
  <si>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</si>
  <si>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</si>
  <si>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</si>
  <si>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</si>
  <si>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</si>
  <si>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</si>
  <si>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</si>
  <si>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</si>
  <si>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</si>
  <si>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</si>
  <si>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</si>
  <si>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</si>
  <si>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</si>
  <si>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</si>
  <si>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</si>
  <si>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</si>
  <si>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</si>
  <si>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</si>
  <si>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</si>
  <si>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</si>
  <si>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</si>
  <si>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</si>
  <si>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</si>
  <si>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</si>
  <si>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</si>
  <si>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</si>
  <si>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</si>
  <si>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</si>
  <si>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</si>
  <si>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</si>
  <si>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</si>
  <si>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</si>
  <si>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</si>
  <si>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</si>
  <si>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</si>
  <si>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</si>
  <si>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</si>
  <si>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</si>
  <si>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</si>
  <si>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</si>
  <si>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</si>
  <si>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</si>
  <si>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</si>
  <si>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</si>
  <si>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</si>
  <si>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</si>
  <si>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</si>
  <si>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</si>
  <si>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</si>
  <si>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</si>
  <si>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</si>
  <si>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</si>
  <si>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</si>
  <si>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</si>
  <si>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</si>
  <si>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</si>
  <si>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</si>
  <si>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</si>
  <si>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</si>
  <si>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</si>
  <si>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</si>
  <si>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</si>
  <si>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</si>
  <si>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</si>
  <si>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</si>
  <si>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</si>
  <si>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</si>
  <si>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</si>
  <si>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</si>
  <si>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</si>
  <si>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</si>
  <si>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</si>
  <si>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</si>
  <si>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</si>
  <si>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</si>
  <si>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</si>
  <si>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</si>
  <si>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</si>
  <si>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</si>
  <si>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</si>
  <si>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</si>
  <si>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</si>
  <si>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</si>
  <si>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</si>
  <si>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</si>
  <si>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</si>
  <si>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</si>
  <si>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</si>
  <si>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</si>
  <si>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</si>
  <si>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</si>
  <si>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</si>
  <si>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</si>
  <si>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</si>
  <si>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</si>
  <si>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</si>
  <si>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</si>
  <si>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</si>
  <si>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</si>
  <si>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</si>
  <si>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</si>
  <si>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</si>
  <si>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</si>
  <si>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</si>
  <si>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</si>
  <si>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</si>
  <si>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</si>
  <si>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</si>
  <si>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</si>
  <si>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</si>
  <si>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</si>
  <si>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</si>
  <si>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</si>
  <si>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</si>
  <si>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</si>
  <si>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</si>
  <si>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</si>
  <si>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</si>
  <si>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</si>
  <si>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</si>
  <si>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</si>
  <si>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</si>
  <si>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</si>
  <si>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</si>
  <si>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</si>
  <si>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</si>
  <si>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</si>
  <si>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</si>
  <si>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</si>
  <si>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</si>
  <si>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</si>
  <si>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</si>
  <si>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</si>
  <si>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</si>
  <si>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</si>
  <si>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</si>
  <si>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</si>
  <si>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</si>
  <si>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</si>
  <si>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</si>
  <si>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</si>
  <si>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</si>
  <si>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</si>
  <si>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</si>
  <si>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</si>
  <si>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</si>
  <si>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</si>
  <si>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</si>
  <si>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</si>
  <si>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</si>
  <si>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</si>
  <si>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</si>
  <si>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</si>
  <si>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</si>
  <si>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</si>
  <si>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</si>
  <si>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</si>
  <si>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</si>
  <si>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</si>
  <si>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</si>
  <si>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</si>
  <si>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</si>
  <si>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</si>
  <si>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</si>
  <si>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</si>
  <si>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</si>
  <si>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</si>
  <si>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</si>
  <si>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</si>
  <si>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</si>
  <si>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</si>
  <si>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</si>
  <si>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</si>
  <si>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</si>
  <si>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</si>
  <si>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</si>
  <si>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</si>
  <si>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</si>
  <si>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</si>
  <si>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</si>
  <si>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</si>
  <si>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</si>
  <si>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</si>
  <si>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</si>
  <si>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</si>
  <si>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</si>
  <si>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</si>
  <si>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</si>
  <si>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</si>
  <si>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</si>
  <si>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</si>
  <si>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</si>
  <si>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</si>
  <si>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</si>
  <si>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</si>
  <si>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</si>
  <si>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</si>
  <si>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</si>
  <si>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</si>
  <si>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</si>
  <si>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</si>
  <si>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</si>
  <si>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</si>
  <si>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</si>
  <si>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</si>
  <si>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</si>
  <si>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</si>
  <si>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</si>
  <si>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</si>
  <si>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</si>
  <si>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</si>
  <si>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</si>
  <si>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</si>
  <si>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</si>
  <si>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</si>
  <si>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</si>
  <si>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</si>
  <si>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</si>
  <si>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</si>
  <si>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</si>
  <si>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</si>
  <si>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</si>
  <si>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</si>
  <si>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</si>
  <si>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</si>
  <si>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</si>
  <si>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</si>
  <si>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</si>
  <si>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</si>
  <si>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</si>
  <si>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</si>
  <si>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</si>
  <si>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</si>
  <si>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</si>
  <si>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</si>
  <si>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</si>
  <si>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</si>
  <si>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</si>
  <si>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</si>
  <si>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</si>
  <si>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</si>
  <si>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</si>
  <si>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</si>
  <si>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</si>
  <si>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</si>
  <si>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</si>
  <si>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</si>
  <si>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</si>
  <si>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</si>
  <si>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</si>
  <si>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</si>
  <si>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</si>
  <si>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</si>
  <si>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</si>
  <si>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</si>
  <si>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</si>
  <si>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</si>
  <si>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</si>
  <si>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</si>
  <si>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</si>
  <si>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</si>
  <si>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</si>
  <si>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</si>
  <si>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</si>
  <si>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</si>
  <si>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</si>
  <si>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</si>
  <si>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</si>
  <si>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</si>
  <si>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</si>
  <si>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</si>
  <si>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</si>
  <si>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</si>
  <si>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</si>
  <si>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</si>
  <si>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</si>
  <si>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</si>
  <si>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</si>
  <si>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</si>
  <si>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</si>
  <si>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</si>
  <si>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</si>
  <si>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</si>
  <si>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</si>
  <si>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</si>
  <si>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</si>
  <si>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</si>
  <si>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</si>
  <si>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</si>
  <si>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</si>
  <si>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</si>
  <si>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</si>
  <si>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</si>
  <si>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</si>
  <si>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</si>
  <si>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</si>
  <si>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</si>
  <si>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</si>
  <si>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</si>
  <si>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</si>
  <si>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</si>
  <si>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</si>
  <si>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</si>
  <si>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</si>
  <si>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</si>
  <si>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</si>
  <si>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</si>
  <si>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</si>
  <si>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</si>
  <si>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</si>
  <si>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</si>
  <si>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</si>
  <si>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</si>
  <si>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</si>
  <si>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</si>
  <si>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</si>
  <si>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</si>
  <si>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</si>
  <si>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</si>
  <si>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</si>
  <si>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</si>
  <si>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</si>
  <si>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</si>
  <si>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</si>
  <si>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</si>
  <si>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</si>
  <si>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</si>
  <si>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</si>
  <si>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</si>
  <si>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</si>
  <si>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</si>
  <si>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</si>
  <si>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</si>
  <si>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</si>
  <si>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</si>
  <si>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</si>
  <si>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</si>
  <si>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</si>
  <si>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</si>
  <si>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</si>
  <si>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</si>
  <si>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</si>
  <si>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</si>
  <si>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</si>
  <si>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</si>
  <si>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</si>
  <si>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</si>
  <si>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</si>
  <si>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</si>
  <si>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</si>
  <si>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</si>
  <si>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</si>
  <si>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</si>
  <si>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</si>
  <si>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</si>
  <si>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</si>
  <si>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</si>
  <si>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</si>
  <si>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</si>
  <si>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</si>
  <si>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</si>
  <si>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</si>
  <si>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</si>
  <si>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</si>
  <si>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</si>
  <si>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</si>
  <si>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</si>
  <si>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</si>
  <si>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</si>
  <si>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</si>
  <si>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</si>
  <si>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</si>
  <si>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</si>
  <si>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</si>
  <si>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</si>
  <si>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</si>
  <si>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</si>
  <si>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</si>
  <si>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</si>
  <si>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</si>
  <si>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</si>
  <si>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</si>
  <si>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</si>
  <si>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</si>
  <si>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</si>
  <si>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</si>
  <si>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</si>
  <si>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</si>
  <si>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</si>
  <si>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</si>
  <si>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</si>
  <si>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</si>
  <si>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</si>
  <si>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</si>
  <si>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</si>
  <si>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</si>
  <si>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</si>
  <si>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</si>
  <si>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</si>
  <si>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</si>
  <si>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</si>
  <si>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</si>
  <si>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</si>
  <si>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</si>
  <si>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</si>
  <si>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</si>
  <si>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</si>
  <si>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</si>
  <si>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</si>
  <si>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</si>
  <si>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</si>
  <si>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</si>
  <si>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</si>
  <si>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</si>
  <si>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</si>
  <si>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</si>
  <si>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</si>
  <si>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</si>
  <si>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</si>
  <si>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</si>
  <si>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</si>
  <si>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</si>
  <si>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</si>
  <si>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</si>
  <si>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</si>
  <si>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</si>
  <si>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</si>
  <si>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</si>
  <si>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</si>
  <si>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</si>
  <si>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</si>
  <si>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</si>
  <si>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</si>
  <si>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</si>
  <si>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</si>
  <si>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</si>
  <si>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</si>
  <si>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</si>
  <si>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</si>
  <si>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</si>
  <si>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</si>
  <si>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</si>
  <si>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</si>
  <si>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</si>
  <si>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</si>
  <si>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</si>
  <si>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</si>
  <si>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</si>
  <si>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</si>
  <si>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</si>
  <si>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</si>
  <si>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</si>
  <si>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</si>
  <si>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</si>
  <si>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</si>
  <si>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</si>
  <si>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</si>
  <si>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</si>
  <si>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</si>
  <si>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</si>
  <si>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</si>
  <si>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</si>
  <si>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</si>
  <si>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</si>
  <si>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</si>
  <si>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</si>
  <si>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</si>
  <si>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</si>
  <si>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</si>
  <si>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</si>
  <si>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</si>
  <si>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</si>
  <si>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</si>
  <si>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</si>
  <si>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</si>
  <si>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</si>
  <si>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</si>
  <si>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</si>
  <si>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</si>
  <si>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</si>
  <si>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</si>
  <si>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</si>
  <si>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</si>
  <si>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</si>
  <si>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</si>
  <si>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</si>
  <si>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</si>
  <si>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</si>
  <si>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</si>
  <si>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</si>
  <si>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</si>
  <si>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</si>
  <si>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</si>
  <si>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</si>
  <si>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</si>
  <si>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</si>
  <si>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</si>
  <si>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</si>
  <si>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</si>
  <si>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</si>
  <si>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</si>
  <si>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</si>
  <si>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</si>
  <si>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</si>
  <si>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</si>
  <si>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</si>
  <si>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</si>
  <si>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</si>
  <si>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</si>
  <si>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</si>
  <si>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</si>
  <si>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</si>
  <si>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</si>
  <si>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</si>
  <si>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</si>
  <si>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</si>
  <si>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</si>
  <si>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</si>
  <si>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</si>
  <si>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</si>
  <si>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</si>
  <si>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</si>
  <si>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</si>
  <si>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</si>
  <si>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</si>
  <si>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</si>
  <si>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</si>
  <si>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</si>
  <si>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</si>
  <si>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</si>
  <si>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</si>
  <si>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</si>
  <si>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</si>
  <si>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</si>
  <si>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</si>
  <si>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</si>
  <si>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</si>
  <si>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</si>
  <si>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</si>
  <si>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</si>
  <si>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</si>
  <si>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</si>
  <si>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</si>
  <si>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</si>
  <si>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</si>
  <si>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</si>
  <si>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</si>
  <si>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</si>
  <si>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</si>
  <si>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</si>
  <si>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</si>
  <si>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</si>
  <si>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</si>
  <si>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</si>
  <si>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</si>
  <si>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</si>
  <si>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</si>
  <si>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</si>
  <si>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</si>
  <si>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</si>
  <si>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</si>
  <si>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</si>
  <si>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</si>
  <si>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</si>
  <si>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</si>
  <si>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</si>
  <si>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</si>
  <si>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</si>
  <si>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</si>
  <si>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</si>
  <si>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</si>
  <si>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</si>
  <si>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</si>
  <si>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</si>
  <si>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</si>
  <si>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</si>
  <si>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</si>
  <si>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</si>
  <si>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</si>
  <si>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</si>
  <si>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</si>
  <si>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</si>
  <si>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</si>
  <si>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</si>
  <si>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</si>
  <si>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</si>
  <si>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</si>
  <si>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</si>
  <si>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</si>
  <si>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</si>
  <si>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</si>
  <si>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</si>
  <si>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</si>
  <si>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</si>
  <si>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</si>
  <si>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</si>
  <si>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</si>
  <si>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</si>
  <si>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</si>
  <si>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</si>
  <si>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</si>
  <si>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</si>
  <si>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</si>
  <si>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</si>
  <si>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</si>
  <si>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</si>
  <si>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</si>
  <si>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</si>
  <si>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</si>
  <si>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</si>
  <si>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</si>
  <si>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</si>
  <si>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</si>
  <si>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</si>
  <si>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</si>
  <si>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</si>
  <si>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</si>
  <si>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</si>
  <si>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</si>
  <si>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</si>
  <si>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</si>
  <si>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</si>
  <si>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</si>
  <si>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</si>
  <si>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</si>
  <si>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</si>
  <si>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</si>
  <si>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</si>
  <si>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</si>
  <si>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</si>
  <si>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</si>
  <si>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</si>
  <si>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</si>
  <si>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</si>
  <si>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</si>
  <si>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</si>
  <si>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</si>
  <si>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</si>
  <si>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</si>
  <si>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</si>
  <si>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</si>
  <si>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</si>
  <si>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</si>
  <si>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</si>
  <si>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</si>
  <si>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</si>
  <si>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</si>
  <si>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</si>
  <si>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</si>
  <si>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</si>
  <si>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</si>
  <si>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</si>
  <si>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</si>
  <si>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</si>
  <si>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</si>
  <si>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</si>
  <si>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</si>
  <si>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</si>
  <si>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</si>
  <si>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</si>
  <si>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</si>
  <si>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</si>
  <si>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</si>
  <si>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</si>
  <si>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</si>
  <si>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</si>
  <si>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</si>
  <si>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</si>
  <si>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</si>
  <si>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</si>
  <si>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</si>
  <si>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</si>
  <si>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</si>
  <si>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</si>
  <si>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</si>
  <si>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</si>
  <si>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</si>
  <si>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</si>
  <si>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</si>
  <si>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</si>
  <si>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</si>
  <si>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</si>
  <si>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</si>
  <si>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</si>
  <si>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</si>
  <si>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</si>
  <si>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</si>
  <si>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</si>
  <si>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</si>
  <si>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</si>
  <si>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</si>
  <si>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</si>
  <si>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</si>
  <si>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</si>
  <si>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</si>
  <si>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</si>
  <si>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</si>
  <si>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</si>
  <si>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</si>
  <si>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</si>
  <si>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</si>
  <si>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</si>
  <si>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</si>
  <si>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</si>
  <si>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</si>
  <si>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</si>
  <si>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</si>
  <si>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</si>
  <si>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</si>
  <si>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</si>
  <si>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</si>
  <si>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</si>
  <si>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</si>
  <si>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</si>
  <si>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</si>
  <si>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</si>
  <si>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</si>
  <si>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</si>
  <si>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</si>
  <si>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</si>
  <si>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</si>
  <si>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</si>
  <si>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</si>
  <si>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</si>
  <si>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</si>
  <si>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</si>
  <si>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</si>
  <si>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</si>
  <si>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</si>
  <si>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</si>
  <si>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</si>
  <si>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</si>
  <si>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</si>
  <si>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</si>
  <si>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</si>
  <si>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</si>
  <si>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</si>
  <si>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</si>
  <si>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</si>
  <si>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</si>
  <si>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</si>
  <si>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</si>
  <si>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</si>
  <si>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</si>
  <si>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</si>
  <si>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</si>
  <si>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</si>
  <si>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</si>
  <si>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</si>
  <si>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</si>
  <si>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</si>
  <si>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</si>
  <si>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</si>
  <si>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</si>
  <si>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</si>
  <si>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</si>
  <si>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</si>
  <si>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</si>
  <si>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</si>
  <si>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</si>
  <si>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</si>
  <si>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</si>
  <si>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</si>
  <si>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</si>
  <si>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</si>
  <si>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</si>
  <si>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</si>
  <si>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</si>
  <si>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</si>
  <si>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</si>
  <si>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</si>
  <si>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</si>
  <si>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</si>
  <si>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</si>
  <si>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</si>
  <si>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</si>
  <si>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</si>
  <si>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</si>
  <si>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</si>
  <si>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</si>
  <si>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</si>
  <si>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</si>
  <si>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</si>
  <si>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</si>
  <si>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</si>
  <si>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</si>
  <si>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</si>
  <si>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</si>
  <si>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</si>
  <si>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</si>
  <si>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</si>
  <si>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</si>
  <si>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</si>
  <si>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</si>
  <si>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</si>
  <si>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</si>
  <si>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</si>
  <si>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</si>
  <si>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</si>
  <si>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</si>
  <si>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</si>
  <si>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</si>
  <si>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</si>
  <si>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</si>
  <si>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</si>
  <si>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</si>
  <si>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</si>
  <si>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</si>
  <si>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</si>
  <si>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</si>
  <si>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</si>
  <si>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</si>
  <si>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</si>
  <si>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</si>
  <si>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</si>
  <si>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</si>
  <si>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</si>
  <si>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</si>
  <si>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</si>
  <si>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</si>
  <si>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</si>
  <si>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</si>
  <si>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</si>
  <si>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</si>
  <si>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</si>
  <si>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</si>
  <si>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</si>
  <si>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</si>
  <si>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</si>
  <si>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</si>
  <si>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</si>
  <si>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</si>
  <si>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</si>
  <si>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</si>
  <si>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</si>
  <si>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</si>
  <si>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</si>
  <si>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</si>
  <si>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</si>
  <si>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</si>
  <si>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</si>
  <si>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</si>
  <si>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</si>
  <si>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</si>
  <si>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</si>
  <si>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</si>
  <si>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</si>
  <si>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</si>
  <si>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</si>
  <si>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</si>
  <si>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</si>
  <si>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</si>
  <si>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</si>
  <si>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</si>
  <si>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</si>
  <si>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</si>
  <si>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</si>
  <si>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</si>
  <si>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</si>
  <si>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</si>
  <si>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</si>
  <si>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</si>
  <si>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</si>
  <si>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</si>
  <si>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</si>
  <si>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</si>
  <si>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</si>
  <si>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</si>
  <si>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</si>
  <si>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</si>
  <si>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</si>
  <si>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</si>
  <si>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</si>
  <si>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</si>
  <si>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</si>
  <si>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</si>
  <si>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</si>
  <si>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</si>
  <si>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</si>
  <si>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</si>
  <si>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</si>
  <si>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</si>
  <si>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</si>
  <si>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</si>
  <si>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</si>
  <si>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</si>
  <si>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</si>
  <si>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</si>
  <si>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</si>
  <si>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</si>
  <si>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</si>
  <si>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</si>
  <si>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</si>
  <si>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</si>
  <si>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</si>
  <si>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</si>
  <si>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</si>
  <si>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</si>
  <si>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</si>
  <si>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</si>
  <si>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</si>
  <si>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</si>
  <si>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</si>
  <si>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</si>
  <si>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</si>
  <si>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</si>
  <si>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</si>
  <si>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</si>
  <si>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</si>
  <si>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</si>
  <si>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</si>
  <si>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</si>
  <si>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</si>
  <si>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</si>
  <si>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</si>
  <si>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</si>
  <si>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</si>
  <si>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</si>
  <si>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</si>
  <si>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</si>
  <si>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</si>
  <si>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</si>
  <si>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</si>
  <si>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</si>
  <si>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</si>
  <si>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</si>
  <si>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</si>
  <si>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</si>
  <si>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</si>
  <si>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</si>
  <si>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</si>
  <si>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</si>
  <si>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</si>
  <si>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</si>
  <si>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</si>
  <si>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</si>
  <si>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</si>
  <si>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</si>
  <si>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</si>
  <si>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</si>
  <si>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ZADAR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</si>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</sst>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80446583.679999992</v>
      </c>
      <c r="D2" s="7">
        <f>'PR-RAS'!E6</f>
        <v>89560758.780000001</v>
      </c>
      <c r="E2" s="7">
        <v>0</v>
      </c>
      <c r="F2" s="7">
        <v>0</v>
      </c>
      <c r="G2" s="8">
        <f t="shared" ref="G2:G274" si="0">(B2/1000)*(C2*1+D2*2)</f>
        <v>259568.10124000002</v>
      </c>
      <c r="H2" s="8">
        <f t="shared" ref="H2:H274" si="1">ABS(C2-ROUND(C2,0))+ABS(D2-ROUND(D2,0))</f>
        <v>0.54000000655651093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49956510.540000007</v>
      </c>
      <c r="D3" s="2">
        <f>'PR-RAS'!E7</f>
        <v>59270072.130000003</v>
      </c>
      <c r="E3" s="2">
        <v>0</v>
      </c>
      <c r="F3" s="2">
        <v>0</v>
      </c>
      <c r="G3" s="3">
        <f t="shared" si="0"/>
        <v>336993.30960000004</v>
      </c>
      <c r="H3" s="3">
        <f t="shared" si="1"/>
        <v>0.58999999612569809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42908942.620000005</v>
      </c>
      <c r="D4" s="2">
        <f>'PR-RAS'!E8</f>
        <v>51185664.010000005</v>
      </c>
      <c r="E4" s="2">
        <v>0</v>
      </c>
      <c r="F4" s="2">
        <v>0</v>
      </c>
      <c r="G4" s="3">
        <f t="shared" si="0"/>
        <v>435840.81192000007</v>
      </c>
      <c r="H4" s="3">
        <f t="shared" si="1"/>
        <v>0.39000000059604645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38159222.810000002</v>
      </c>
      <c r="D5" s="2">
        <f>'PR-RAS'!E9</f>
        <v>44498585.120000005</v>
      </c>
      <c r="E5" s="2">
        <v>0</v>
      </c>
      <c r="F5" s="2">
        <v>0</v>
      </c>
      <c r="G5" s="3">
        <f t="shared" si="0"/>
        <v>508625.57220000005</v>
      </c>
      <c r="H5" s="3">
        <f t="shared" si="1"/>
        <v>0.31000000238418579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2180035.6</v>
      </c>
      <c r="D6" s="2">
        <f>'PR-RAS'!E10</f>
        <v>2450934.2800000003</v>
      </c>
      <c r="E6" s="2">
        <v>0</v>
      </c>
      <c r="F6" s="2">
        <v>0</v>
      </c>
      <c r="G6" s="3">
        <f t="shared" si="0"/>
        <v>35409.520799999998</v>
      </c>
      <c r="H6" s="3">
        <f t="shared" si="1"/>
        <v>0.68000000016763806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1635967.04</v>
      </c>
      <c r="D7" s="2">
        <f>'PR-RAS'!E11</f>
        <v>3513728.61</v>
      </c>
      <c r="E7" s="2">
        <v>0</v>
      </c>
      <c r="F7" s="2">
        <v>0</v>
      </c>
      <c r="G7" s="3">
        <f t="shared" si="0"/>
        <v>51980.545559999999</v>
      </c>
      <c r="H7" s="3">
        <f t="shared" si="1"/>
        <v>0.43000000016763806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3583076.17</v>
      </c>
      <c r="D8" s="2">
        <f>'PR-RAS'!E12</f>
        <v>4100246.1</v>
      </c>
      <c r="E8" s="2">
        <v>0</v>
      </c>
      <c r="F8" s="2">
        <v>0</v>
      </c>
      <c r="G8" s="3">
        <f t="shared" si="0"/>
        <v>82484.978590000013</v>
      </c>
      <c r="H8" s="3">
        <f t="shared" si="1"/>
        <v>0.27000000001862645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1991231.64</v>
      </c>
      <c r="D9" s="2">
        <f>'PR-RAS'!E13</f>
        <v>1852591.04</v>
      </c>
      <c r="E9" s="2">
        <v>0</v>
      </c>
      <c r="F9" s="2">
        <v>0</v>
      </c>
      <c r="G9" s="3">
        <f t="shared" si="0"/>
        <v>45571.309759999996</v>
      </c>
      <c r="H9" s="3">
        <f t="shared" si="1"/>
        <v>0.40000000013969839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19528.38</v>
      </c>
      <c r="D10" s="2">
        <f>'PR-RAS'!E14</f>
        <v>0</v>
      </c>
      <c r="E10" s="2">
        <v>0</v>
      </c>
      <c r="F10" s="2">
        <v>0</v>
      </c>
      <c r="G10" s="3">
        <f t="shared" si="0"/>
        <v>175.75541999999999</v>
      </c>
      <c r="H10" s="3">
        <f t="shared" si="1"/>
        <v>0.38000000000101863</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4660119.0199999996</v>
      </c>
      <c r="D11" s="2">
        <f>'PR-RAS'!E15</f>
        <v>5230421.1399999997</v>
      </c>
      <c r="E11" s="2">
        <v>0</v>
      </c>
      <c r="F11" s="2">
        <v>0</v>
      </c>
      <c r="G11" s="3">
        <f t="shared" si="0"/>
        <v>151209.61299999998</v>
      </c>
      <c r="H11" s="3">
        <f t="shared" si="1"/>
        <v>0.15999999921768904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5955324.5699999994</v>
      </c>
      <c r="D19" s="2">
        <f>'PR-RAS'!E23</f>
        <v>6777194.2599999998</v>
      </c>
      <c r="E19" s="2">
        <v>0</v>
      </c>
      <c r="F19" s="2">
        <v>0</v>
      </c>
      <c r="G19" s="3">
        <f t="shared" si="0"/>
        <v>351174.83561999997</v>
      </c>
      <c r="H19" s="3">
        <f t="shared" si="1"/>
        <v>0.69000000040978193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619524.80000000005</v>
      </c>
      <c r="D20" s="2">
        <f>'PR-RAS'!E24</f>
        <v>139984.14000000001</v>
      </c>
      <c r="E20" s="2">
        <v>0</v>
      </c>
      <c r="F20" s="2">
        <v>0</v>
      </c>
      <c r="G20" s="3">
        <f t="shared" si="0"/>
        <v>17090.36852</v>
      </c>
      <c r="H20" s="3">
        <f t="shared" si="1"/>
        <v>0.33999999996740371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5335799.7699999996</v>
      </c>
      <c r="D23" s="2">
        <f>'PR-RAS'!E27</f>
        <v>6637210.1200000001</v>
      </c>
      <c r="E23" s="2">
        <v>0</v>
      </c>
      <c r="F23" s="2">
        <v>0</v>
      </c>
      <c r="G23" s="3">
        <f t="shared" si="0"/>
        <v>409424.84021999995</v>
      </c>
      <c r="H23" s="3">
        <f t="shared" si="1"/>
        <v>0.35000000055879354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1092243.3499999999</v>
      </c>
      <c r="D25" s="2">
        <f>'PR-RAS'!E29</f>
        <v>1306976.95</v>
      </c>
      <c r="E25" s="2">
        <v>0</v>
      </c>
      <c r="F25" s="2">
        <v>0</v>
      </c>
      <c r="G25" s="3">
        <f t="shared" si="0"/>
        <v>88948.733999999997</v>
      </c>
      <c r="H25" s="3">
        <f t="shared" si="1"/>
        <v>0.39999999990686774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1091271.67</v>
      </c>
      <c r="D27" s="2">
        <f>'PR-RAS'!E31</f>
        <v>1306931.5</v>
      </c>
      <c r="E27" s="2">
        <v>0</v>
      </c>
      <c r="F27" s="2">
        <v>0</v>
      </c>
      <c r="G27" s="3">
        <f t="shared" si="0"/>
        <v>96333.501420000001</v>
      </c>
      <c r="H27" s="3">
        <f t="shared" si="1"/>
        <v>0.83000000007450581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971.68</v>
      </c>
      <c r="D29" s="2">
        <f>'PR-RAS'!E33</f>
        <v>45.45</v>
      </c>
      <c r="E29" s="2">
        <v>0</v>
      </c>
      <c r="F29" s="2">
        <v>0</v>
      </c>
      <c r="G29" s="3">
        <f t="shared" si="0"/>
        <v>29.752239999999997</v>
      </c>
      <c r="H29" s="3">
        <f t="shared" si="1"/>
        <v>0.77000000000005286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236.91</v>
      </c>
      <c r="E35" s="2">
        <v>0</v>
      </c>
      <c r="F35" s="2">
        <v>0</v>
      </c>
      <c r="G35" s="3">
        <f t="shared" si="0"/>
        <v>16.10988</v>
      </c>
      <c r="H35" s="3">
        <f t="shared" si="1"/>
        <v>9.0000000000003411E-2</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236.91</v>
      </c>
      <c r="E38" s="2">
        <v>0</v>
      </c>
      <c r="F38" s="2">
        <v>0</v>
      </c>
      <c r="G38" s="3">
        <f t="shared" si="0"/>
        <v>17.53134</v>
      </c>
      <c r="H38" s="3">
        <f t="shared" si="1"/>
        <v>9.0000000000003411E-2</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6891820.8399999999</v>
      </c>
      <c r="D45" s="2">
        <f>'PR-RAS'!E49</f>
        <v>6806136.9900000002</v>
      </c>
      <c r="E45" s="2">
        <v>0</v>
      </c>
      <c r="F45" s="2">
        <v>0</v>
      </c>
      <c r="G45" s="3">
        <f t="shared" si="0"/>
        <v>902180.17207999993</v>
      </c>
      <c r="H45" s="3">
        <f t="shared" si="1"/>
        <v>0.16999999992549419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73350.25</v>
      </c>
      <c r="D49" s="2">
        <f>'PR-RAS'!E53</f>
        <v>146574.19</v>
      </c>
      <c r="E49" s="2">
        <v>0</v>
      </c>
      <c r="F49" s="2">
        <v>0</v>
      </c>
      <c r="G49" s="3">
        <f t="shared" si="0"/>
        <v>17591.934240000002</v>
      </c>
      <c r="H49" s="3">
        <f t="shared" si="1"/>
        <v>0.44000000000232831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73350.25</v>
      </c>
      <c r="D52" s="2">
        <f>'PR-RAS'!E56</f>
        <v>146574.19</v>
      </c>
      <c r="E52" s="2">
        <v>0</v>
      </c>
      <c r="F52" s="2">
        <v>0</v>
      </c>
      <c r="G52" s="3">
        <f t="shared" si="0"/>
        <v>18691.430130000001</v>
      </c>
      <c r="H52" s="3">
        <f t="shared" si="1"/>
        <v>0.44000000000232831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2047559.0699999998</v>
      </c>
      <c r="D54" s="2">
        <f>'PR-RAS'!E58</f>
        <v>2180139.54</v>
      </c>
      <c r="E54" s="2">
        <v>0</v>
      </c>
      <c r="F54" s="2">
        <v>0</v>
      </c>
      <c r="G54" s="3">
        <f t="shared" si="0"/>
        <v>339615.42194999999</v>
      </c>
      <c r="H54" s="3">
        <f t="shared" si="1"/>
        <v>0.52999999979510903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1531792.39</v>
      </c>
      <c r="D55" s="2">
        <f>'PR-RAS'!E59</f>
        <v>1580658.24</v>
      </c>
      <c r="E55" s="2">
        <v>0</v>
      </c>
      <c r="F55" s="2">
        <v>0</v>
      </c>
      <c r="G55" s="3">
        <f t="shared" si="0"/>
        <v>253427.87898000001</v>
      </c>
      <c r="H55" s="3">
        <f t="shared" si="1"/>
        <v>0.62999999988824129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515766.68</v>
      </c>
      <c r="D56" s="2">
        <f>'PR-RAS'!E60</f>
        <v>599481.30000000005</v>
      </c>
      <c r="E56" s="2">
        <v>0</v>
      </c>
      <c r="F56" s="2">
        <v>0</v>
      </c>
      <c r="G56" s="3">
        <f t="shared" si="0"/>
        <v>94310.110400000005</v>
      </c>
      <c r="H56" s="3">
        <f t="shared" si="1"/>
        <v>0.62000000005355105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727339.76</v>
      </c>
      <c r="D57" s="2">
        <f>'PR-RAS'!E61</f>
        <v>894519.96</v>
      </c>
      <c r="E57" s="2">
        <v>0</v>
      </c>
      <c r="F57" s="2">
        <v>0</v>
      </c>
      <c r="G57" s="3">
        <f t="shared" si="0"/>
        <v>140917.26207999999</v>
      </c>
      <c r="H57" s="3">
        <f t="shared" si="1"/>
        <v>0.28000000002793968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609757.87</v>
      </c>
      <c r="D58" s="2">
        <f>'PR-RAS'!E62</f>
        <v>894519.96</v>
      </c>
      <c r="E58" s="2">
        <v>0</v>
      </c>
      <c r="F58" s="2">
        <v>0</v>
      </c>
      <c r="G58" s="3">
        <f t="shared" si="0"/>
        <v>136731.47403000001</v>
      </c>
      <c r="H58" s="3">
        <f t="shared" si="1"/>
        <v>0.17000000004190952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117581.89</v>
      </c>
      <c r="D59" s="2">
        <f>'PR-RAS'!E63</f>
        <v>0</v>
      </c>
      <c r="E59" s="2">
        <v>0</v>
      </c>
      <c r="F59" s="2">
        <v>0</v>
      </c>
      <c r="G59" s="3">
        <f t="shared" si="0"/>
        <v>6819.7496200000005</v>
      </c>
      <c r="H59" s="3">
        <f t="shared" si="1"/>
        <v>0.11000000000058208</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1645043.5699999998</v>
      </c>
      <c r="D60" s="2">
        <f>'PR-RAS'!E64</f>
        <v>1583893.71</v>
      </c>
      <c r="E60" s="2">
        <v>0</v>
      </c>
      <c r="F60" s="2">
        <v>0</v>
      </c>
      <c r="G60" s="3">
        <f t="shared" si="0"/>
        <v>283957.02840999997</v>
      </c>
      <c r="H60" s="3">
        <f t="shared" si="1"/>
        <v>0.72000000020489097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1357657.64</v>
      </c>
      <c r="D61" s="2">
        <f>'PR-RAS'!E65</f>
        <v>1212594.25</v>
      </c>
      <c r="E61" s="2">
        <v>0</v>
      </c>
      <c r="F61" s="2">
        <v>0</v>
      </c>
      <c r="G61" s="3">
        <f t="shared" si="0"/>
        <v>226970.76839999997</v>
      </c>
      <c r="H61" s="3">
        <f t="shared" si="1"/>
        <v>0.61000000010244548</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287385.93</v>
      </c>
      <c r="D62" s="2">
        <f>'PR-RAS'!E66</f>
        <v>371299.46</v>
      </c>
      <c r="E62" s="2">
        <v>0</v>
      </c>
      <c r="F62" s="2">
        <v>0</v>
      </c>
      <c r="G62" s="3">
        <f t="shared" si="0"/>
        <v>62829.075850000001</v>
      </c>
      <c r="H62" s="3">
        <f t="shared" si="1"/>
        <v>0.53000000002793968</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2398528.19</v>
      </c>
      <c r="D70" s="2">
        <f>'PR-RAS'!E74</f>
        <v>2001009.59</v>
      </c>
      <c r="E70" s="2">
        <v>0</v>
      </c>
      <c r="F70" s="2">
        <v>0</v>
      </c>
      <c r="G70" s="3">
        <f t="shared" si="0"/>
        <v>441637.76853000006</v>
      </c>
      <c r="H70" s="3">
        <f t="shared" si="1"/>
        <v>0.59999999986030161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1283752.93</v>
      </c>
      <c r="D71" s="2">
        <f>'PR-RAS'!E75</f>
        <v>574746.24</v>
      </c>
      <c r="E71" s="2">
        <v>0</v>
      </c>
      <c r="F71" s="2">
        <v>0</v>
      </c>
      <c r="G71" s="3">
        <f t="shared" si="0"/>
        <v>170327.17870000002</v>
      </c>
      <c r="H71" s="3">
        <f t="shared" si="1"/>
        <v>0.31000000005587935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1114775.26</v>
      </c>
      <c r="D72" s="2">
        <f>'PR-RAS'!E76</f>
        <v>1426263.35</v>
      </c>
      <c r="E72" s="2">
        <v>0</v>
      </c>
      <c r="F72" s="2">
        <v>0</v>
      </c>
      <c r="G72" s="3">
        <f t="shared" si="0"/>
        <v>281678.43915999995</v>
      </c>
      <c r="H72" s="3">
        <f t="shared" si="1"/>
        <v>0.61000000010244548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5603228.2599999998</v>
      </c>
      <c r="D78" s="2">
        <f>'PR-RAS'!E82</f>
        <v>5242335.4099999983</v>
      </c>
      <c r="E78" s="2">
        <v>0</v>
      </c>
      <c r="F78" s="2">
        <v>0</v>
      </c>
      <c r="G78" s="3">
        <f t="shared" si="0"/>
        <v>1238768.2291599996</v>
      </c>
      <c r="H78" s="3">
        <f t="shared" si="1"/>
        <v>0.66999999806284904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1230972.44</v>
      </c>
      <c r="D79" s="2">
        <f>'PR-RAS'!E83</f>
        <v>533028.39</v>
      </c>
      <c r="E79" s="2">
        <v>0</v>
      </c>
      <c r="F79" s="2">
        <v>0</v>
      </c>
      <c r="G79" s="3">
        <f t="shared" si="0"/>
        <v>179168.27915999998</v>
      </c>
      <c r="H79" s="3">
        <f t="shared" si="1"/>
        <v>0.82999999995809048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426477.83</v>
      </c>
      <c r="D81" s="2">
        <f>'PR-RAS'!E85</f>
        <v>324260.99</v>
      </c>
      <c r="E81" s="2">
        <v>0</v>
      </c>
      <c r="F81" s="2">
        <v>0</v>
      </c>
      <c r="G81" s="3">
        <f t="shared" si="0"/>
        <v>85999.984800000006</v>
      </c>
      <c r="H81" s="3">
        <f t="shared" si="1"/>
        <v>0.17999999999301508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167733.35999999999</v>
      </c>
      <c r="D82" s="2">
        <f>'PR-RAS'!E86</f>
        <v>208767.4</v>
      </c>
      <c r="E82" s="2">
        <v>0</v>
      </c>
      <c r="F82" s="2">
        <v>0</v>
      </c>
      <c r="G82" s="3">
        <f t="shared" si="0"/>
        <v>47406.720959999991</v>
      </c>
      <c r="H82" s="3">
        <f t="shared" si="1"/>
        <v>0.7599999999802094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636761.25</v>
      </c>
      <c r="D85" s="2">
        <f>'PR-RAS'!E89</f>
        <v>0</v>
      </c>
      <c r="E85" s="2">
        <v>0</v>
      </c>
      <c r="F85" s="2">
        <v>0</v>
      </c>
      <c r="G85" s="3">
        <f t="shared" si="0"/>
        <v>53487.945</v>
      </c>
      <c r="H85" s="3">
        <f t="shared" si="1"/>
        <v>0.25</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4372255.82</v>
      </c>
      <c r="D87" s="2">
        <f>'PR-RAS'!E91</f>
        <v>4709307.0199999986</v>
      </c>
      <c r="E87" s="2">
        <v>0</v>
      </c>
      <c r="F87" s="2">
        <v>0</v>
      </c>
      <c r="G87" s="3">
        <f t="shared" si="0"/>
        <v>1186014.8079599997</v>
      </c>
      <c r="H87" s="3">
        <f t="shared" si="1"/>
        <v>0.19999999832361937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275153.46000000002</v>
      </c>
      <c r="D88" s="2">
        <f>'PR-RAS'!E92</f>
        <v>271843.57999999996</v>
      </c>
      <c r="E88" s="2">
        <v>0</v>
      </c>
      <c r="F88" s="2">
        <v>0</v>
      </c>
      <c r="G88" s="3">
        <f t="shared" si="0"/>
        <v>71239.133939999985</v>
      </c>
      <c r="H88" s="3">
        <f t="shared" si="1"/>
        <v>0.88000000006286427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3657325.98</v>
      </c>
      <c r="D89" s="2">
        <f>'PR-RAS'!E93</f>
        <v>3996168.4699999993</v>
      </c>
      <c r="E89" s="2">
        <v>0</v>
      </c>
      <c r="F89" s="2">
        <v>0</v>
      </c>
      <c r="G89" s="3">
        <f t="shared" si="0"/>
        <v>1025170.3369599998</v>
      </c>
      <c r="H89" s="3">
        <f t="shared" si="1"/>
        <v>0.48999999929219484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366433.55</v>
      </c>
      <c r="D90" s="2">
        <f>'PR-RAS'!E94</f>
        <v>349068.04</v>
      </c>
      <c r="E90" s="2">
        <v>0</v>
      </c>
      <c r="F90" s="2">
        <v>0</v>
      </c>
      <c r="G90" s="3">
        <f t="shared" si="0"/>
        <v>94746.69706999998</v>
      </c>
      <c r="H90" s="3">
        <f t="shared" si="1"/>
        <v>0.48999999999068677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73342.83</v>
      </c>
      <c r="D93" s="2">
        <f>'PR-RAS'!E97</f>
        <v>92226.93</v>
      </c>
      <c r="E93" s="2">
        <v>0</v>
      </c>
      <c r="F93" s="2">
        <v>0</v>
      </c>
      <c r="G93" s="3">
        <f t="shared" si="0"/>
        <v>23717.295480000001</v>
      </c>
      <c r="H93" s="3">
        <f t="shared" si="1"/>
        <v>0.24000000000523869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17372411.759999998</v>
      </c>
      <c r="D102" s="2">
        <f>'PR-RAS'!E106</f>
        <v>17787945.77</v>
      </c>
      <c r="E102" s="2">
        <v>0</v>
      </c>
      <c r="F102" s="2">
        <v>0</v>
      </c>
      <c r="G102" s="3">
        <f t="shared" si="0"/>
        <v>5347778.6332999999</v>
      </c>
      <c r="H102" s="3">
        <f t="shared" si="1"/>
        <v>0.4700000025331974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797218.78</v>
      </c>
      <c r="D103" s="2">
        <f>'PR-RAS'!E107</f>
        <v>828209.78999999992</v>
      </c>
      <c r="E103" s="2">
        <v>0</v>
      </c>
      <c r="F103" s="2">
        <v>0</v>
      </c>
      <c r="G103" s="3">
        <f t="shared" si="0"/>
        <v>250271.11271999998</v>
      </c>
      <c r="H103" s="3">
        <f t="shared" si="1"/>
        <v>0.43000000005122274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27329.98</v>
      </c>
      <c r="D104" s="2">
        <f>'PR-RAS'!E108</f>
        <v>34380.620000000003</v>
      </c>
      <c r="E104" s="2">
        <v>0</v>
      </c>
      <c r="F104" s="2">
        <v>0</v>
      </c>
      <c r="G104" s="3">
        <f t="shared" si="0"/>
        <v>9897.3956600000001</v>
      </c>
      <c r="H104" s="3">
        <f t="shared" si="1"/>
        <v>0.39999999999781721</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179027.43</v>
      </c>
      <c r="D105" s="2">
        <f>'PR-RAS'!E109</f>
        <v>169570.03</v>
      </c>
      <c r="E105" s="2">
        <v>0</v>
      </c>
      <c r="F105" s="2">
        <v>0</v>
      </c>
      <c r="G105" s="3">
        <f t="shared" si="0"/>
        <v>53889.418959999995</v>
      </c>
      <c r="H105" s="3">
        <f t="shared" si="1"/>
        <v>0.45999999999185093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590861.37</v>
      </c>
      <c r="D107" s="2">
        <f>'PR-RAS'!E111</f>
        <v>624259.1399999999</v>
      </c>
      <c r="E107" s="2">
        <v>0</v>
      </c>
      <c r="F107" s="2">
        <v>0</v>
      </c>
      <c r="G107" s="3">
        <f t="shared" si="0"/>
        <v>194974.24289999998</v>
      </c>
      <c r="H107" s="3">
        <f t="shared" si="1"/>
        <v>0.5099999998928979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458705.8</v>
      </c>
      <c r="D108" s="2">
        <f>'PR-RAS'!E112</f>
        <v>511317.48000000004</v>
      </c>
      <c r="E108" s="2">
        <v>0</v>
      </c>
      <c r="F108" s="2">
        <v>0</v>
      </c>
      <c r="G108" s="3">
        <f t="shared" si="0"/>
        <v>158503.46132</v>
      </c>
      <c r="H108" s="3">
        <f t="shared" si="1"/>
        <v>0.68000000005122274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19254.27</v>
      </c>
      <c r="D110" s="2">
        <f>'PR-RAS'!E114</f>
        <v>7369.35</v>
      </c>
      <c r="E110" s="2">
        <v>0</v>
      </c>
      <c r="F110" s="2">
        <v>0</v>
      </c>
      <c r="G110" s="3">
        <f t="shared" si="0"/>
        <v>3705.2337299999999</v>
      </c>
      <c r="H110" s="3">
        <f t="shared" si="1"/>
        <v>0.62000000000080036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500.96</v>
      </c>
      <c r="D111" s="2">
        <f>'PR-RAS'!E115</f>
        <v>9.9</v>
      </c>
      <c r="E111" s="2">
        <v>0</v>
      </c>
      <c r="F111" s="2">
        <v>0</v>
      </c>
      <c r="G111" s="3">
        <f t="shared" si="0"/>
        <v>57.2836</v>
      </c>
      <c r="H111" s="3">
        <f t="shared" si="1"/>
        <v>0.14000000000002011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438950.57</v>
      </c>
      <c r="D113" s="2">
        <f>'PR-RAS'!E117</f>
        <v>503938.23000000004</v>
      </c>
      <c r="E113" s="2">
        <v>0</v>
      </c>
      <c r="F113" s="2">
        <v>0</v>
      </c>
      <c r="G113" s="3">
        <f t="shared" si="0"/>
        <v>162044.62736000001</v>
      </c>
      <c r="H113" s="3">
        <f t="shared" si="1"/>
        <v>0.66000000003259629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16116487.18</v>
      </c>
      <c r="D116" s="2">
        <f>'PR-RAS'!E120</f>
        <v>16448418.5</v>
      </c>
      <c r="E116" s="2">
        <v>0</v>
      </c>
      <c r="F116" s="2">
        <v>0</v>
      </c>
      <c r="G116" s="3">
        <f t="shared" si="0"/>
        <v>5636532.2807</v>
      </c>
      <c r="H116" s="3">
        <f t="shared" si="1"/>
        <v>0.67999999970197678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7158067.2800000003</v>
      </c>
      <c r="D117" s="2">
        <f>'PR-RAS'!E121</f>
        <v>7431218.75</v>
      </c>
      <c r="E117" s="2">
        <v>0</v>
      </c>
      <c r="F117" s="2">
        <v>0</v>
      </c>
      <c r="G117" s="3">
        <f t="shared" si="0"/>
        <v>2554378.5544800004</v>
      </c>
      <c r="H117" s="3">
        <f t="shared" si="1"/>
        <v>0.53000000026077032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8958419.9000000004</v>
      </c>
      <c r="D118" s="2">
        <f>'PR-RAS'!E122</f>
        <v>9017199.75</v>
      </c>
      <c r="E118" s="2">
        <v>0</v>
      </c>
      <c r="F118" s="2">
        <v>0</v>
      </c>
      <c r="G118" s="3">
        <f t="shared" si="0"/>
        <v>3158159.8698</v>
      </c>
      <c r="H118" s="3">
        <f t="shared" si="1"/>
        <v>0.34999999962747097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340083.46</v>
      </c>
      <c r="D121" s="2">
        <f>'PR-RAS'!E125</f>
        <v>181214.43</v>
      </c>
      <c r="E121" s="2">
        <v>0</v>
      </c>
      <c r="F121" s="2">
        <v>0</v>
      </c>
      <c r="G121" s="3">
        <f t="shared" si="0"/>
        <v>84301.478400000007</v>
      </c>
      <c r="H121" s="3">
        <f t="shared" si="1"/>
        <v>0.89000000001396984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333083.46000000002</v>
      </c>
      <c r="D122" s="2">
        <f>'PR-RAS'!E126</f>
        <v>145433.56</v>
      </c>
      <c r="E122" s="2">
        <v>0</v>
      </c>
      <c r="F122" s="2">
        <v>0</v>
      </c>
      <c r="G122" s="3">
        <f t="shared" si="0"/>
        <v>75498.020180000007</v>
      </c>
      <c r="H122" s="3">
        <f t="shared" si="1"/>
        <v>0.90000000002328306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333083.46000000002</v>
      </c>
      <c r="D124" s="2">
        <f>'PR-RAS'!E128</f>
        <v>145433.56</v>
      </c>
      <c r="E124" s="2">
        <v>0</v>
      </c>
      <c r="F124" s="2">
        <v>0</v>
      </c>
      <c r="G124" s="3">
        <f t="shared" si="0"/>
        <v>76745.921340000001</v>
      </c>
      <c r="H124" s="3">
        <f t="shared" si="1"/>
        <v>0.90000000002328306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7000</v>
      </c>
      <c r="D125" s="2">
        <f>'PR-RAS'!E129</f>
        <v>35780.870000000003</v>
      </c>
      <c r="E125" s="2">
        <v>0</v>
      </c>
      <c r="F125" s="2">
        <v>0</v>
      </c>
      <c r="G125" s="3">
        <f t="shared" si="0"/>
        <v>9741.6557600000015</v>
      </c>
      <c r="H125" s="3">
        <f t="shared" si="1"/>
        <v>0.12999999999738066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7000</v>
      </c>
      <c r="D126" s="2">
        <f>'PR-RAS'!E130</f>
        <v>35780.870000000003</v>
      </c>
      <c r="E126" s="2">
        <v>0</v>
      </c>
      <c r="F126" s="2">
        <v>0</v>
      </c>
      <c r="G126" s="3">
        <f t="shared" si="0"/>
        <v>9820.2175000000007</v>
      </c>
      <c r="H126" s="3">
        <f t="shared" si="1"/>
        <v>0.12999999999738066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282528.82</v>
      </c>
      <c r="D136" s="2">
        <f>'PR-RAS'!E140</f>
        <v>273054.05</v>
      </c>
      <c r="E136" s="2">
        <v>0</v>
      </c>
      <c r="F136" s="2">
        <v>0</v>
      </c>
      <c r="G136" s="3">
        <f t="shared" si="0"/>
        <v>111865.98419999999</v>
      </c>
      <c r="H136" s="3">
        <f t="shared" si="1"/>
        <v>0.22999999998137355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211778.11</v>
      </c>
      <c r="D137" s="2">
        <f>'PR-RAS'!E141</f>
        <v>223500.51</v>
      </c>
      <c r="E137" s="2">
        <v>0</v>
      </c>
      <c r="F137" s="2">
        <v>0</v>
      </c>
      <c r="G137" s="3">
        <f t="shared" si="0"/>
        <v>89593.961680000008</v>
      </c>
      <c r="H137" s="3">
        <f t="shared" si="1"/>
        <v>0.59999999997671694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211778.11</v>
      </c>
      <c r="D146" s="2">
        <f>'PR-RAS'!E150</f>
        <v>223500.51</v>
      </c>
      <c r="E146" s="2">
        <v>0</v>
      </c>
      <c r="F146" s="2">
        <v>0</v>
      </c>
      <c r="G146" s="3">
        <f t="shared" si="0"/>
        <v>95522.973849999995</v>
      </c>
      <c r="H146" s="3">
        <f t="shared" si="1"/>
        <v>0.59999999997671694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70750.710000000006</v>
      </c>
      <c r="D147" s="2">
        <f>'PR-RAS'!E151</f>
        <v>49553.54</v>
      </c>
      <c r="E147" s="2">
        <v>0</v>
      </c>
      <c r="F147" s="2">
        <v>0</v>
      </c>
      <c r="G147" s="3">
        <f t="shared" si="0"/>
        <v>24799.23734</v>
      </c>
      <c r="H147" s="3">
        <f t="shared" si="1"/>
        <v>0.74999999999272404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64580616.219999991</v>
      </c>
      <c r="D148" s="2">
        <f>'PR-RAS'!E152</f>
        <v>76745946.469999999</v>
      </c>
      <c r="E148" s="2">
        <v>0</v>
      </c>
      <c r="F148" s="2">
        <v>0</v>
      </c>
      <c r="G148" s="3">
        <f t="shared" si="0"/>
        <v>32056658.846519999</v>
      </c>
      <c r="H148" s="3">
        <f t="shared" si="1"/>
        <v>0.68999999016523361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4868255.6100000003</v>
      </c>
      <c r="D149" s="2">
        <f>'PR-RAS'!E153</f>
        <v>6701577.6499999994</v>
      </c>
      <c r="E149" s="2">
        <v>0</v>
      </c>
      <c r="F149" s="2">
        <v>0</v>
      </c>
      <c r="G149" s="3">
        <f t="shared" si="0"/>
        <v>2704168.8146799998</v>
      </c>
      <c r="H149" s="3">
        <f t="shared" si="1"/>
        <v>0.74000000022351742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3930727.44</v>
      </c>
      <c r="D150" s="2">
        <f>'PR-RAS'!E154</f>
        <v>5386646.4699999997</v>
      </c>
      <c r="E150" s="2">
        <v>0</v>
      </c>
      <c r="F150" s="2">
        <v>0</v>
      </c>
      <c r="G150" s="3">
        <f t="shared" si="0"/>
        <v>2190899.0366199999</v>
      </c>
      <c r="H150" s="3">
        <f t="shared" si="1"/>
        <v>0.90999999968335032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3930727.44</v>
      </c>
      <c r="D151" s="2">
        <f>'PR-RAS'!E155</f>
        <v>5386646.4699999997</v>
      </c>
      <c r="E151" s="2">
        <v>0</v>
      </c>
      <c r="F151" s="2">
        <v>0</v>
      </c>
      <c r="G151" s="3">
        <f t="shared" si="0"/>
        <v>2205603.0569999996</v>
      </c>
      <c r="H151" s="3">
        <f t="shared" si="1"/>
        <v>0.90999999968335032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302127.34999999998</v>
      </c>
      <c r="D155" s="2">
        <f>'PR-RAS'!E159</f>
        <v>433972.83</v>
      </c>
      <c r="E155" s="2">
        <v>0</v>
      </c>
      <c r="F155" s="2">
        <v>0</v>
      </c>
      <c r="G155" s="3">
        <f t="shared" si="0"/>
        <v>180191.24354</v>
      </c>
      <c r="H155" s="3">
        <f t="shared" si="1"/>
        <v>0.51999999996041879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635400.81999999995</v>
      </c>
      <c r="D156" s="2">
        <f>'PR-RAS'!E160</f>
        <v>880958.35</v>
      </c>
      <c r="E156" s="2">
        <v>0</v>
      </c>
      <c r="F156" s="2">
        <v>0</v>
      </c>
      <c r="G156" s="3">
        <f t="shared" si="0"/>
        <v>371584.2156</v>
      </c>
      <c r="H156" s="3">
        <f t="shared" si="1"/>
        <v>0.53000000002793968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635400.81999999995</v>
      </c>
      <c r="D158" s="2">
        <f>'PR-RAS'!E162</f>
        <v>880958.35</v>
      </c>
      <c r="E158" s="2">
        <v>0</v>
      </c>
      <c r="F158" s="2">
        <v>0</v>
      </c>
      <c r="G158" s="3">
        <f t="shared" si="0"/>
        <v>376378.85064000002</v>
      </c>
      <c r="H158" s="3">
        <f t="shared" si="1"/>
        <v>0.53000000002793968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13416016.280000001</v>
      </c>
      <c r="D160" s="2">
        <f>'PR-RAS'!E164</f>
        <v>18355589.149999999</v>
      </c>
      <c r="E160" s="2">
        <v>0</v>
      </c>
      <c r="F160" s="2">
        <v>0</v>
      </c>
      <c r="G160" s="3">
        <f t="shared" si="0"/>
        <v>7970223.9382199999</v>
      </c>
      <c r="H160" s="3">
        <f t="shared" si="1"/>
        <v>0.42999999970197678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170010.36</v>
      </c>
      <c r="D161" s="2">
        <f>'PR-RAS'!E165</f>
        <v>157232.40000000002</v>
      </c>
      <c r="E161" s="2">
        <v>0</v>
      </c>
      <c r="F161" s="2">
        <v>0</v>
      </c>
      <c r="G161" s="3">
        <f t="shared" si="0"/>
        <v>77516.025600000008</v>
      </c>
      <c r="H161" s="3">
        <f t="shared" si="1"/>
        <v>0.76000000000931323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67982.87</v>
      </c>
      <c r="D162" s="2">
        <f>'PR-RAS'!E166</f>
        <v>36663.85</v>
      </c>
      <c r="E162" s="2">
        <v>0</v>
      </c>
      <c r="F162" s="2">
        <v>0</v>
      </c>
      <c r="G162" s="3">
        <f t="shared" si="0"/>
        <v>22751.001770000003</v>
      </c>
      <c r="H162" s="3">
        <f t="shared" si="1"/>
        <v>0.2800000000061118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92002.559999999998</v>
      </c>
      <c r="D163" s="2">
        <f>'PR-RAS'!E167</f>
        <v>107406.29000000001</v>
      </c>
      <c r="E163" s="2">
        <v>0</v>
      </c>
      <c r="F163" s="2">
        <v>0</v>
      </c>
      <c r="G163" s="3">
        <f t="shared" si="0"/>
        <v>49704.052680000001</v>
      </c>
      <c r="H163" s="3">
        <f t="shared" si="1"/>
        <v>0.73000000001047738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10024.93</v>
      </c>
      <c r="D164" s="2">
        <f>'PR-RAS'!E168</f>
        <v>13162.26</v>
      </c>
      <c r="E164" s="2">
        <v>0</v>
      </c>
      <c r="F164" s="2">
        <v>0</v>
      </c>
      <c r="G164" s="3">
        <f t="shared" si="0"/>
        <v>5924.9603499999994</v>
      </c>
      <c r="H164" s="3">
        <f t="shared" si="1"/>
        <v>0.32999999999992724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1435367.6099999999</v>
      </c>
      <c r="D166" s="2">
        <f>'PR-RAS'!E170</f>
        <v>1417724.47</v>
      </c>
      <c r="E166" s="2">
        <v>0</v>
      </c>
      <c r="F166" s="2">
        <v>0</v>
      </c>
      <c r="G166" s="3">
        <f t="shared" si="0"/>
        <v>704684.73074999999</v>
      </c>
      <c r="H166" s="3">
        <f t="shared" si="1"/>
        <v>0.86000000010244548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72329.87</v>
      </c>
      <c r="D167" s="2">
        <f>'PR-RAS'!E171</f>
        <v>121668.15999999999</v>
      </c>
      <c r="E167" s="2">
        <v>0</v>
      </c>
      <c r="F167" s="2">
        <v>0</v>
      </c>
      <c r="G167" s="3">
        <f t="shared" si="0"/>
        <v>52400.587539999993</v>
      </c>
      <c r="H167" s="3">
        <f t="shared" si="1"/>
        <v>0.28999999999359716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528.20000000000005</v>
      </c>
      <c r="E168" s="2">
        <v>0</v>
      </c>
      <c r="F168" s="2">
        <v>0</v>
      </c>
      <c r="G168" s="3">
        <f t="shared" si="0"/>
        <v>176.41880000000003</v>
      </c>
      <c r="H168" s="3">
        <f t="shared" si="1"/>
        <v>0.20000000000004547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1343076.26</v>
      </c>
      <c r="D169" s="2">
        <f>'PR-RAS'!E173</f>
        <v>1269057.8700000001</v>
      </c>
      <c r="E169" s="2">
        <v>0</v>
      </c>
      <c r="F169" s="2">
        <v>0</v>
      </c>
      <c r="G169" s="3">
        <f t="shared" si="0"/>
        <v>652040.25600000005</v>
      </c>
      <c r="H169" s="3">
        <f t="shared" si="1"/>
        <v>0.38999999989755452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5380.01</v>
      </c>
      <c r="D170" s="2">
        <f>'PR-RAS'!E174</f>
        <v>6967.53</v>
      </c>
      <c r="E170" s="2">
        <v>0</v>
      </c>
      <c r="F170" s="2">
        <v>0</v>
      </c>
      <c r="G170" s="3">
        <f t="shared" si="0"/>
        <v>3264.24683</v>
      </c>
      <c r="H170" s="3">
        <f t="shared" si="1"/>
        <v>0.48000000000047294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7266.77</v>
      </c>
      <c r="D171" s="2">
        <f>'PR-RAS'!E175</f>
        <v>13971.14</v>
      </c>
      <c r="E171" s="2">
        <v>0</v>
      </c>
      <c r="F171" s="2">
        <v>0</v>
      </c>
      <c r="G171" s="3">
        <f t="shared" si="0"/>
        <v>5985.5385000000006</v>
      </c>
      <c r="H171" s="3">
        <f t="shared" si="1"/>
        <v>0.36999999999898137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7314.7</v>
      </c>
      <c r="D173" s="2">
        <f>'PR-RAS'!E177</f>
        <v>5531.57</v>
      </c>
      <c r="E173" s="2">
        <v>0</v>
      </c>
      <c r="F173" s="2">
        <v>0</v>
      </c>
      <c r="G173" s="3">
        <f t="shared" si="0"/>
        <v>3160.98848</v>
      </c>
      <c r="H173" s="3">
        <f t="shared" si="1"/>
        <v>0.73000000000047294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10843275.790000003</v>
      </c>
      <c r="D174" s="2">
        <f>'PR-RAS'!E178</f>
        <v>15755167.719999999</v>
      </c>
      <c r="E174" s="2">
        <v>0</v>
      </c>
      <c r="F174" s="2">
        <v>0</v>
      </c>
      <c r="G174" s="3">
        <f t="shared" si="0"/>
        <v>7327174.7427900005</v>
      </c>
      <c r="H174" s="3">
        <f t="shared" si="1"/>
        <v>0.48999999836087227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389948.91</v>
      </c>
      <c r="D175" s="2">
        <f>'PR-RAS'!E179</f>
        <v>521112.44</v>
      </c>
      <c r="E175" s="2">
        <v>0</v>
      </c>
      <c r="F175" s="2">
        <v>0</v>
      </c>
      <c r="G175" s="3">
        <f t="shared" si="0"/>
        <v>249198.23945999998</v>
      </c>
      <c r="H175" s="3">
        <f t="shared" si="1"/>
        <v>0.53000000002793968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3150485.1</v>
      </c>
      <c r="D176" s="2">
        <f>'PR-RAS'!E180</f>
        <v>5800055.9400000004</v>
      </c>
      <c r="E176" s="2">
        <v>0</v>
      </c>
      <c r="F176" s="2">
        <v>0</v>
      </c>
      <c r="G176" s="3">
        <f t="shared" si="0"/>
        <v>2581354.4715</v>
      </c>
      <c r="H176" s="3">
        <f t="shared" si="1"/>
        <v>0.15999999968335032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1070416.43</v>
      </c>
      <c r="D177" s="2">
        <f>'PR-RAS'!E181</f>
        <v>1712521.56</v>
      </c>
      <c r="E177" s="2">
        <v>0</v>
      </c>
      <c r="F177" s="2">
        <v>0</v>
      </c>
      <c r="G177" s="3">
        <f t="shared" si="0"/>
        <v>791200.88079999993</v>
      </c>
      <c r="H177" s="3">
        <f t="shared" si="1"/>
        <v>0.86999999987892807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4321845.2699999996</v>
      </c>
      <c r="D178" s="2">
        <f>'PR-RAS'!E182</f>
        <v>5277027.41</v>
      </c>
      <c r="E178" s="2">
        <v>0</v>
      </c>
      <c r="F178" s="2">
        <v>0</v>
      </c>
      <c r="G178" s="3">
        <f t="shared" si="0"/>
        <v>2633034.31593</v>
      </c>
      <c r="H178" s="3">
        <f t="shared" si="1"/>
        <v>0.67999999970197678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356325.63</v>
      </c>
      <c r="D179" s="2">
        <f>'PR-RAS'!E183</f>
        <v>363762.78</v>
      </c>
      <c r="E179" s="2">
        <v>0</v>
      </c>
      <c r="F179" s="2">
        <v>0</v>
      </c>
      <c r="G179" s="3">
        <f t="shared" si="0"/>
        <v>192925.51181999999</v>
      </c>
      <c r="H179" s="3">
        <f t="shared" si="1"/>
        <v>0.58999999996740371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68846.06</v>
      </c>
      <c r="D180" s="2">
        <f>'PR-RAS'!E184</f>
        <v>84027.16</v>
      </c>
      <c r="E180" s="2">
        <v>0</v>
      </c>
      <c r="F180" s="2">
        <v>0</v>
      </c>
      <c r="G180" s="3">
        <f t="shared" si="0"/>
        <v>42405.168019999997</v>
      </c>
      <c r="H180" s="3">
        <f t="shared" si="1"/>
        <v>0.22000000000116415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692484.47</v>
      </c>
      <c r="D181" s="2">
        <f>'PR-RAS'!E185</f>
        <v>945882.87</v>
      </c>
      <c r="E181" s="2">
        <v>0</v>
      </c>
      <c r="F181" s="2">
        <v>0</v>
      </c>
      <c r="G181" s="3">
        <f t="shared" si="0"/>
        <v>465165.03779999999</v>
      </c>
      <c r="H181" s="3">
        <f t="shared" si="1"/>
        <v>0.59999999997671694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61960.51</v>
      </c>
      <c r="D182" s="2">
        <f>'PR-RAS'!E186</f>
        <v>63168.6</v>
      </c>
      <c r="E182" s="2">
        <v>0</v>
      </c>
      <c r="F182" s="2">
        <v>0</v>
      </c>
      <c r="G182" s="3">
        <f t="shared" si="0"/>
        <v>34081.88551</v>
      </c>
      <c r="H182" s="3">
        <f t="shared" si="1"/>
        <v>0.88999999999941792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730963.41</v>
      </c>
      <c r="D183" s="2">
        <f>'PR-RAS'!E187</f>
        <v>987608.96</v>
      </c>
      <c r="E183" s="2">
        <v>0</v>
      </c>
      <c r="F183" s="2">
        <v>0</v>
      </c>
      <c r="G183" s="3">
        <f t="shared" si="0"/>
        <v>492525.00206000003</v>
      </c>
      <c r="H183" s="3">
        <f t="shared" si="1"/>
        <v>0.45000000006984919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967362.52</v>
      </c>
      <c r="D190" s="2">
        <f>'PR-RAS'!E194</f>
        <v>1025464.56</v>
      </c>
      <c r="E190" s="2">
        <v>0</v>
      </c>
      <c r="F190" s="2">
        <v>0</v>
      </c>
      <c r="G190" s="3">
        <f t="shared" si="0"/>
        <v>570457.11996000004</v>
      </c>
      <c r="H190" s="3">
        <f t="shared" si="1"/>
        <v>0.91999999992549419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85140.49</v>
      </c>
      <c r="D191" s="2">
        <f>'PR-RAS'!E195</f>
        <v>296156.06</v>
      </c>
      <c r="E191" s="2">
        <v>0</v>
      </c>
      <c r="F191" s="2">
        <v>0</v>
      </c>
      <c r="G191" s="3">
        <f t="shared" si="0"/>
        <v>128715.99589999999</v>
      </c>
      <c r="H191" s="3">
        <f t="shared" si="1"/>
        <v>0.55000000000291038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54187.47</v>
      </c>
      <c r="D192" s="2">
        <f>'PR-RAS'!E196</f>
        <v>37246.990000000005</v>
      </c>
      <c r="E192" s="2">
        <v>0</v>
      </c>
      <c r="F192" s="2">
        <v>0</v>
      </c>
      <c r="G192" s="3">
        <f t="shared" si="0"/>
        <v>24578.156950000004</v>
      </c>
      <c r="H192" s="3">
        <f t="shared" si="1"/>
        <v>0.47999999999592546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51293.74</v>
      </c>
      <c r="D193" s="2">
        <f>'PR-RAS'!E197</f>
        <v>81957.56</v>
      </c>
      <c r="E193" s="2">
        <v>0</v>
      </c>
      <c r="F193" s="2">
        <v>0</v>
      </c>
      <c r="G193" s="3">
        <f t="shared" si="0"/>
        <v>41320.101119999999</v>
      </c>
      <c r="H193" s="3">
        <f t="shared" si="1"/>
        <v>0.70000000000436557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19350.39</v>
      </c>
      <c r="D194" s="2">
        <f>'PR-RAS'!E198</f>
        <v>26530.38</v>
      </c>
      <c r="E194" s="2">
        <v>0</v>
      </c>
      <c r="F194" s="2">
        <v>0</v>
      </c>
      <c r="G194" s="3">
        <f t="shared" si="0"/>
        <v>13975.351949999998</v>
      </c>
      <c r="H194" s="3">
        <f t="shared" si="1"/>
        <v>0.77000000000043656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336381.86</v>
      </c>
      <c r="D195" s="2">
        <f>'PR-RAS'!E199</f>
        <v>334521.37</v>
      </c>
      <c r="E195" s="2">
        <v>0</v>
      </c>
      <c r="F195" s="2">
        <v>0</v>
      </c>
      <c r="G195" s="3">
        <f t="shared" si="0"/>
        <v>195052.37239999999</v>
      </c>
      <c r="H195" s="3">
        <f t="shared" si="1"/>
        <v>0.51000000000931323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55768.92</v>
      </c>
      <c r="D196" s="2">
        <f>'PR-RAS'!E200</f>
        <v>49557.68</v>
      </c>
      <c r="E196" s="2">
        <v>0</v>
      </c>
      <c r="F196" s="2">
        <v>0</v>
      </c>
      <c r="G196" s="3">
        <f t="shared" si="0"/>
        <v>30202.434600000001</v>
      </c>
      <c r="H196" s="3">
        <f t="shared" si="1"/>
        <v>0.40000000000145519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365239.65</v>
      </c>
      <c r="D197" s="2">
        <f>'PR-RAS'!E201</f>
        <v>199494.52</v>
      </c>
      <c r="E197" s="2">
        <v>0</v>
      </c>
      <c r="F197" s="2">
        <v>0</v>
      </c>
      <c r="G197" s="3">
        <f t="shared" si="0"/>
        <v>149788.82324</v>
      </c>
      <c r="H197" s="3">
        <f t="shared" si="1"/>
        <v>0.82999999998719431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189873.15000000002</v>
      </c>
      <c r="D198" s="2">
        <f>'PR-RAS'!E202</f>
        <v>165207.38999999998</v>
      </c>
      <c r="E198" s="2">
        <v>0</v>
      </c>
      <c r="F198" s="2">
        <v>0</v>
      </c>
      <c r="G198" s="3">
        <f t="shared" si="0"/>
        <v>102496.72221000001</v>
      </c>
      <c r="H198" s="3">
        <f t="shared" si="1"/>
        <v>0.54000000000814907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109039.41</v>
      </c>
      <c r="D204" s="2">
        <f>'PR-RAS'!E208</f>
        <v>102907.04</v>
      </c>
      <c r="E204" s="2">
        <v>0</v>
      </c>
      <c r="F204" s="2">
        <v>0</v>
      </c>
      <c r="G204" s="3">
        <f t="shared" si="0"/>
        <v>63915.258470000001</v>
      </c>
      <c r="H204" s="3">
        <f t="shared" si="1"/>
        <v>0.44999999999708962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109039.41</v>
      </c>
      <c r="D207" s="2">
        <f>'PR-RAS'!E211</f>
        <v>102907.04</v>
      </c>
      <c r="E207" s="2">
        <v>0</v>
      </c>
      <c r="F207" s="2">
        <v>0</v>
      </c>
      <c r="G207" s="3">
        <f t="shared" si="0"/>
        <v>64859.818939999997</v>
      </c>
      <c r="H207" s="3">
        <f t="shared" si="1"/>
        <v>0.44999999999708962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80833.740000000005</v>
      </c>
      <c r="D212" s="2">
        <f>'PR-RAS'!E216</f>
        <v>62300.35</v>
      </c>
      <c r="E212" s="2">
        <v>0</v>
      </c>
      <c r="F212" s="2">
        <v>0</v>
      </c>
      <c r="G212" s="3">
        <f t="shared" si="0"/>
        <v>43346.666839999998</v>
      </c>
      <c r="H212" s="3">
        <f t="shared" si="1"/>
        <v>0.60999999999330612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80161.13</v>
      </c>
      <c r="D213" s="2">
        <f>'PR-RAS'!E217</f>
        <v>58612.36</v>
      </c>
      <c r="E213" s="2">
        <v>0</v>
      </c>
      <c r="F213" s="2">
        <v>0</v>
      </c>
      <c r="G213" s="3">
        <f t="shared" si="0"/>
        <v>41845.800199999998</v>
      </c>
      <c r="H213" s="3">
        <f t="shared" si="1"/>
        <v>0.49000000000523869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611.04</v>
      </c>
      <c r="D215" s="2">
        <f>'PR-RAS'!E219</f>
        <v>3171.02</v>
      </c>
      <c r="E215" s="2">
        <v>0</v>
      </c>
      <c r="F215" s="2">
        <v>0</v>
      </c>
      <c r="G215" s="3">
        <f t="shared" si="0"/>
        <v>1487.95912</v>
      </c>
      <c r="H215" s="3">
        <f t="shared" si="1"/>
        <v>5.999999999994543E-2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61.57</v>
      </c>
      <c r="D216" s="2">
        <f>'PR-RAS'!E220</f>
        <v>516.97</v>
      </c>
      <c r="E216" s="2">
        <v>0</v>
      </c>
      <c r="F216" s="2">
        <v>0</v>
      </c>
      <c r="G216" s="3">
        <f t="shared" si="0"/>
        <v>235.53465</v>
      </c>
      <c r="H216" s="3">
        <f t="shared" si="1"/>
        <v>0.45999999999997243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1302385.3400000001</v>
      </c>
      <c r="D217" s="2">
        <f>'PR-RAS'!E221</f>
        <v>1804065.34</v>
      </c>
      <c r="E217" s="2">
        <v>0</v>
      </c>
      <c r="F217" s="2">
        <v>0</v>
      </c>
      <c r="G217" s="3">
        <f t="shared" si="0"/>
        <v>1060671.4603200001</v>
      </c>
      <c r="H217" s="3">
        <f t="shared" si="1"/>
        <v>0.68000000016763806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1099098.52</v>
      </c>
      <c r="D218" s="2">
        <f>'PR-RAS'!E222</f>
        <v>1502173.8</v>
      </c>
      <c r="E218" s="2">
        <v>0</v>
      </c>
      <c r="F218" s="2">
        <v>0</v>
      </c>
      <c r="G218" s="3">
        <f t="shared" si="0"/>
        <v>890447.80804000003</v>
      </c>
      <c r="H218" s="3">
        <f t="shared" si="1"/>
        <v>0.67999999993480742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1099098.52</v>
      </c>
      <c r="D220" s="2">
        <f>'PR-RAS'!E224</f>
        <v>1502173.8</v>
      </c>
      <c r="E220" s="2">
        <v>0</v>
      </c>
      <c r="F220" s="2">
        <v>0</v>
      </c>
      <c r="G220" s="3">
        <f t="shared" si="0"/>
        <v>898654.70027999999</v>
      </c>
      <c r="H220" s="3">
        <f t="shared" si="1"/>
        <v>0.67999999993480742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203286.82</v>
      </c>
      <c r="D221" s="2">
        <f>'PR-RAS'!E225</f>
        <v>301891.54000000004</v>
      </c>
      <c r="E221" s="2">
        <v>0</v>
      </c>
      <c r="F221" s="2">
        <v>0</v>
      </c>
      <c r="G221" s="3">
        <f t="shared" si="0"/>
        <v>177555.37800000003</v>
      </c>
      <c r="H221" s="3">
        <f t="shared" si="1"/>
        <v>0.63999999995576218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113094.02</v>
      </c>
      <c r="D223" s="2">
        <f>'PR-RAS'!E227</f>
        <v>142194.48000000001</v>
      </c>
      <c r="E223" s="2">
        <v>0</v>
      </c>
      <c r="F223" s="2">
        <v>0</v>
      </c>
      <c r="G223" s="3">
        <f t="shared" si="0"/>
        <v>88241.221560000005</v>
      </c>
      <c r="H223" s="3">
        <f t="shared" si="1"/>
        <v>0.50000000001455192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90192.8</v>
      </c>
      <c r="D224" s="2">
        <f>'PR-RAS'!E228</f>
        <v>159697.06</v>
      </c>
      <c r="E224" s="2">
        <v>0</v>
      </c>
      <c r="F224" s="2">
        <v>0</v>
      </c>
      <c r="G224" s="3">
        <f t="shared" si="0"/>
        <v>91337.883159999998</v>
      </c>
      <c r="H224" s="3">
        <f t="shared" si="1"/>
        <v>0.25999999999476131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23129314.379999995</v>
      </c>
      <c r="D226" s="2">
        <f>'PR-RAS'!E230</f>
        <v>27235187.210000001</v>
      </c>
      <c r="E226" s="2">
        <v>0</v>
      </c>
      <c r="F226" s="2">
        <v>0</v>
      </c>
      <c r="G226" s="3">
        <f t="shared" si="0"/>
        <v>17459929.98</v>
      </c>
      <c r="H226" s="3">
        <f t="shared" si="1"/>
        <v>0.58999999612569809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122479.58</v>
      </c>
      <c r="D227" s="2">
        <f>'PR-RAS'!E231</f>
        <v>0</v>
      </c>
      <c r="E227" s="2">
        <v>0</v>
      </c>
      <c r="F227" s="2">
        <v>0</v>
      </c>
      <c r="G227" s="3">
        <f t="shared" si="0"/>
        <v>27680.38508</v>
      </c>
      <c r="H227" s="3">
        <f t="shared" si="1"/>
        <v>0.41999999999825377</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122479.58</v>
      </c>
      <c r="D228" s="2">
        <f>'PR-RAS'!E232</f>
        <v>0</v>
      </c>
      <c r="E228" s="2">
        <v>0</v>
      </c>
      <c r="F228" s="2">
        <v>0</v>
      </c>
      <c r="G228" s="3">
        <f t="shared" si="0"/>
        <v>27802.864660000003</v>
      </c>
      <c r="H228" s="3">
        <f t="shared" si="1"/>
        <v>0.41999999999825377</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198742.97</v>
      </c>
      <c r="D233" s="2">
        <f>'PR-RAS'!E237</f>
        <v>287404.40999999997</v>
      </c>
      <c r="E233" s="2">
        <v>0</v>
      </c>
      <c r="F233" s="2">
        <v>0</v>
      </c>
      <c r="G233" s="3">
        <f t="shared" si="0"/>
        <v>179464.01527999999</v>
      </c>
      <c r="H233" s="3">
        <f t="shared" si="1"/>
        <v>0.43999999997322448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198742.97</v>
      </c>
      <c r="D234" s="2">
        <f>'PR-RAS'!E238</f>
        <v>287404.40999999997</v>
      </c>
      <c r="E234" s="2">
        <v>0</v>
      </c>
      <c r="F234" s="2">
        <v>0</v>
      </c>
      <c r="G234" s="3">
        <f t="shared" si="0"/>
        <v>180237.56706999999</v>
      </c>
      <c r="H234" s="3">
        <f t="shared" si="1"/>
        <v>0.43999999997322448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789871.04</v>
      </c>
      <c r="D242" s="2">
        <f>'PR-RAS'!E246</f>
        <v>884940.94</v>
      </c>
      <c r="E242" s="2">
        <v>0</v>
      </c>
      <c r="F242" s="2">
        <v>0</v>
      </c>
      <c r="G242" s="3">
        <f t="shared" si="0"/>
        <v>616900.45371999999</v>
      </c>
      <c r="H242" s="3">
        <f t="shared" si="1"/>
        <v>0.10000000009313226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789871.04</v>
      </c>
      <c r="D243" s="2">
        <f>'PR-RAS'!E247</f>
        <v>884940.94</v>
      </c>
      <c r="E243" s="2">
        <v>0</v>
      </c>
      <c r="F243" s="2">
        <v>0</v>
      </c>
      <c r="G243" s="3">
        <f t="shared" si="0"/>
        <v>619460.20663999999</v>
      </c>
      <c r="H243" s="3">
        <f t="shared" si="1"/>
        <v>0.10000000009313226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21100485.189999998</v>
      </c>
      <c r="D246" s="2">
        <f>'PR-RAS'!E250</f>
        <v>25837504.550000001</v>
      </c>
      <c r="E246" s="2">
        <v>0</v>
      </c>
      <c r="F246" s="2">
        <v>0</v>
      </c>
      <c r="G246" s="3">
        <f t="shared" si="0"/>
        <v>17829996.101049997</v>
      </c>
      <c r="H246" s="3">
        <f t="shared" si="1"/>
        <v>0.63999999687075615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20357724.829999998</v>
      </c>
      <c r="D247" s="2">
        <f>'PR-RAS'!E251</f>
        <v>24216771.670000002</v>
      </c>
      <c r="E247" s="2">
        <v>0</v>
      </c>
      <c r="F247" s="2">
        <v>0</v>
      </c>
      <c r="G247" s="3">
        <f t="shared" si="0"/>
        <v>16922651.96982</v>
      </c>
      <c r="H247" s="3">
        <f t="shared" si="1"/>
        <v>0.5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742760.36</v>
      </c>
      <c r="D248" s="2">
        <f>'PR-RAS'!E252</f>
        <v>1620732.88</v>
      </c>
      <c r="E248" s="2">
        <v>0</v>
      </c>
      <c r="F248" s="2">
        <v>0</v>
      </c>
      <c r="G248" s="3">
        <f t="shared" si="0"/>
        <v>984103.85163999989</v>
      </c>
      <c r="H248" s="3">
        <f t="shared" si="1"/>
        <v>0.48000000009778887</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234431.95</v>
      </c>
      <c r="D250" s="2">
        <f>'PR-RAS'!E254</f>
        <v>0</v>
      </c>
      <c r="E250" s="2">
        <v>0</v>
      </c>
      <c r="F250" s="2">
        <v>0</v>
      </c>
      <c r="G250" s="3">
        <f t="shared" si="0"/>
        <v>58373.555550000005</v>
      </c>
      <c r="H250" s="3">
        <f t="shared" si="1"/>
        <v>4.9999999988358468E-2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234431.95</v>
      </c>
      <c r="D251" s="2">
        <f>'PR-RAS'!E255</f>
        <v>0</v>
      </c>
      <c r="E251" s="2">
        <v>0</v>
      </c>
      <c r="F251" s="2">
        <v>0</v>
      </c>
      <c r="G251" s="3">
        <f t="shared" si="0"/>
        <v>58607.987500000003</v>
      </c>
      <c r="H251" s="3">
        <f t="shared" si="1"/>
        <v>4.9999999988358468E-2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683303.65</v>
      </c>
      <c r="D253" s="2">
        <f>'PR-RAS'!E257</f>
        <v>225337.31</v>
      </c>
      <c r="E253" s="2">
        <v>0</v>
      </c>
      <c r="F253" s="2">
        <v>0</v>
      </c>
      <c r="G253" s="3">
        <f t="shared" si="0"/>
        <v>285762.52403999999</v>
      </c>
      <c r="H253" s="3">
        <f t="shared" si="1"/>
        <v>0.65999999997438863</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83092.240000000005</v>
      </c>
      <c r="D254" s="2">
        <f>'PR-RAS'!E258</f>
        <v>24257.73</v>
      </c>
      <c r="E254" s="2">
        <v>0</v>
      </c>
      <c r="F254" s="2">
        <v>0</v>
      </c>
      <c r="G254" s="3">
        <f t="shared" si="0"/>
        <v>33296.748100000004</v>
      </c>
      <c r="H254" s="3">
        <f t="shared" si="1"/>
        <v>0.51000000000567525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600211.41</v>
      </c>
      <c r="D256" s="2">
        <f>'PR-RAS'!E260</f>
        <v>201079.58</v>
      </c>
      <c r="E256" s="2">
        <v>0</v>
      </c>
      <c r="F256" s="2">
        <v>0</v>
      </c>
      <c r="G256" s="3">
        <f t="shared" si="0"/>
        <v>255604.49535000001</v>
      </c>
      <c r="H256" s="3">
        <f t="shared" si="1"/>
        <v>0.83000000004540198</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4932832.17</v>
      </c>
      <c r="D258" s="2">
        <f>'PR-RAS'!E262</f>
        <v>1254331.5899999999</v>
      </c>
      <c r="E258" s="2">
        <v>0</v>
      </c>
      <c r="F258" s="2">
        <v>0</v>
      </c>
      <c r="G258" s="3">
        <f t="shared" si="0"/>
        <v>1912464.30495</v>
      </c>
      <c r="H258" s="3">
        <f t="shared" si="1"/>
        <v>0.58000000007450581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4932832.17</v>
      </c>
      <c r="D265" s="2">
        <f>'PR-RAS'!E269</f>
        <v>1254331.5899999999</v>
      </c>
      <c r="E265" s="2">
        <v>0</v>
      </c>
      <c r="F265" s="2">
        <v>0</v>
      </c>
      <c r="G265" s="3">
        <f t="shared" si="0"/>
        <v>1964554.7723999999</v>
      </c>
      <c r="H265" s="3">
        <f t="shared" si="1"/>
        <v>0.58000000007450581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4796989.3499999996</v>
      </c>
      <c r="D266" s="2">
        <f>'PR-RAS'!E270</f>
        <v>1243768.5199999998</v>
      </c>
      <c r="E266" s="2">
        <v>0</v>
      </c>
      <c r="F266" s="2">
        <v>0</v>
      </c>
      <c r="G266" s="3">
        <f t="shared" si="0"/>
        <v>1930399.4933499997</v>
      </c>
      <c r="H266" s="3">
        <f t="shared" si="1"/>
        <v>0.82999999984167516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135842.82</v>
      </c>
      <c r="D267" s="2">
        <f>'PR-RAS'!E271</f>
        <v>10563.07</v>
      </c>
      <c r="E267" s="2">
        <v>0</v>
      </c>
      <c r="F267" s="2">
        <v>0</v>
      </c>
      <c r="G267" s="3">
        <f t="shared" si="0"/>
        <v>41753.743360000008</v>
      </c>
      <c r="H267" s="3">
        <f t="shared" si="1"/>
        <v>0.24999999999272404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16741939.289999999</v>
      </c>
      <c r="D269" s="2">
        <f>'PR-RAS'!E273</f>
        <v>21229988.140000001</v>
      </c>
      <c r="E269" s="2">
        <v>0</v>
      </c>
      <c r="F269" s="2">
        <v>0</v>
      </c>
      <c r="G269" s="3">
        <f t="shared" si="0"/>
        <v>15866113.372760002</v>
      </c>
      <c r="H269" s="3">
        <f t="shared" si="1"/>
        <v>0.42999999970197678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10489591.08</v>
      </c>
      <c r="D270" s="2">
        <f>'PR-RAS'!E274</f>
        <v>13154981.67</v>
      </c>
      <c r="E270" s="2">
        <v>0</v>
      </c>
      <c r="F270" s="2">
        <v>0</v>
      </c>
      <c r="G270" s="3">
        <f t="shared" si="0"/>
        <v>9899080.1389800012</v>
      </c>
      <c r="H270" s="3">
        <f t="shared" si="1"/>
        <v>0.41000000014901161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10460893.060000001</v>
      </c>
      <c r="D271" s="2">
        <f>'PR-RAS'!E275</f>
        <v>12892407.68</v>
      </c>
      <c r="E271" s="2">
        <v>0</v>
      </c>
      <c r="F271" s="2">
        <v>0</v>
      </c>
      <c r="G271" s="3">
        <f t="shared" si="0"/>
        <v>9786341.2734000012</v>
      </c>
      <c r="H271" s="3">
        <f t="shared" si="1"/>
        <v>0.38000000081956387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28698.02</v>
      </c>
      <c r="D273" s="2">
        <f>'PR-RAS'!E277</f>
        <v>262573.99</v>
      </c>
      <c r="E273" s="2">
        <v>0</v>
      </c>
      <c r="F273" s="2">
        <v>0</v>
      </c>
      <c r="G273" s="3">
        <f t="shared" si="0"/>
        <v>150646.11200000002</v>
      </c>
      <c r="H273" s="3">
        <f t="shared" si="1"/>
        <v>3.0000000009749783E-2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1987.86</v>
      </c>
      <c r="D274" s="2">
        <f>'PR-RAS'!E278</f>
        <v>7827.54</v>
      </c>
      <c r="E274" s="2">
        <v>0</v>
      </c>
      <c r="F274" s="2">
        <v>0</v>
      </c>
      <c r="G274" s="3">
        <f t="shared" si="0"/>
        <v>4816.5226199999997</v>
      </c>
      <c r="H274" s="3">
        <f t="shared" si="1"/>
        <v>0.60000000000013642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1987.86</v>
      </c>
      <c r="D276" s="2">
        <f>'PR-RAS'!E280</f>
        <v>7827.54</v>
      </c>
      <c r="E276" s="2">
        <v>0</v>
      </c>
      <c r="F276" s="2">
        <v>0</v>
      </c>
      <c r="G276" s="3">
        <f t="shared" si="12"/>
        <v>4851.8085000000001</v>
      </c>
      <c r="H276" s="3">
        <f t="shared" si="13"/>
        <v>0.60000000000013642</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6250360.3499999996</v>
      </c>
      <c r="D285" s="2">
        <f>'PR-RAS'!E289</f>
        <v>8067178.9299999997</v>
      </c>
      <c r="E285" s="2">
        <v>0</v>
      </c>
      <c r="F285" s="2">
        <v>0</v>
      </c>
      <c r="G285" s="3">
        <f t="shared" si="12"/>
        <v>6357259.9716400001</v>
      </c>
      <c r="H285" s="3">
        <f t="shared" si="13"/>
        <v>0.41999999992549419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6250360.3499999996</v>
      </c>
      <c r="D286" s="2">
        <f>'PR-RAS'!E290</f>
        <v>8067178.9299999997</v>
      </c>
      <c r="E286" s="2">
        <v>0</v>
      </c>
      <c r="F286" s="2">
        <v>0</v>
      </c>
      <c r="G286" s="3">
        <f t="shared" si="12"/>
        <v>6379644.6898499997</v>
      </c>
      <c r="H286" s="3">
        <f t="shared" si="13"/>
        <v>0.41999999992549419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64580616.219999991</v>
      </c>
      <c r="D295" s="2">
        <f>'PR-RAS'!E299</f>
        <v>76745946.469999999</v>
      </c>
      <c r="E295" s="2">
        <v>0</v>
      </c>
      <c r="F295" s="2">
        <v>0</v>
      </c>
      <c r="G295" s="3">
        <f t="shared" si="12"/>
        <v>64113317.693039998</v>
      </c>
      <c r="H295" s="3">
        <f t="shared" si="13"/>
        <v>0.68999999016523361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15865967.460000001</v>
      </c>
      <c r="D296" s="2">
        <f>'PR-RAS'!E300</f>
        <v>12814812.310000002</v>
      </c>
      <c r="E296" s="2">
        <v>0</v>
      </c>
      <c r="F296" s="2">
        <v>0</v>
      </c>
      <c r="G296" s="3">
        <f t="shared" si="12"/>
        <v>12241199.663600001</v>
      </c>
      <c r="H296" s="3">
        <f t="shared" si="13"/>
        <v>0.77000000327825546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5294218.57</v>
      </c>
      <c r="D298" s="2">
        <f>'PR-RAS'!E302</f>
        <v>8799960.8000000007</v>
      </c>
      <c r="E298" s="2">
        <v>0</v>
      </c>
      <c r="F298" s="2">
        <v>0</v>
      </c>
      <c r="G298" s="3">
        <f t="shared" si="12"/>
        <v>6799559.6304900004</v>
      </c>
      <c r="H298" s="3">
        <f t="shared" si="13"/>
        <v>0.62999999895691872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7268102.4800000004</v>
      </c>
      <c r="D300" s="2">
        <f>'PR-RAS'!E304</f>
        <v>7095387.1100000003</v>
      </c>
      <c r="E300" s="2">
        <v>0</v>
      </c>
      <c r="F300" s="2">
        <v>0</v>
      </c>
      <c r="G300" s="3">
        <f t="shared" si="12"/>
        <v>6416204.1333000008</v>
      </c>
      <c r="H300" s="3">
        <f t="shared" si="13"/>
        <v>0.59000000078231096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767783.9</v>
      </c>
      <c r="D303" s="2">
        <f>'PR-RAS'!E308</f>
        <v>546459.77</v>
      </c>
      <c r="E303" s="2">
        <v>0</v>
      </c>
      <c r="F303" s="2">
        <v>0</v>
      </c>
      <c r="G303" s="3">
        <f t="shared" si="12"/>
        <v>561932.43887999991</v>
      </c>
      <c r="H303" s="3">
        <f t="shared" si="13"/>
        <v>0.32999999995809048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335177.06</v>
      </c>
      <c r="D304" s="2">
        <f>'PR-RAS'!E309</f>
        <v>38673.24</v>
      </c>
      <c r="E304" s="2">
        <v>0</v>
      </c>
      <c r="F304" s="2">
        <v>0</v>
      </c>
      <c r="G304" s="3">
        <f t="shared" si="12"/>
        <v>124994.63261999999</v>
      </c>
      <c r="H304" s="3">
        <f t="shared" si="13"/>
        <v>0.29999999999563443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335177.06</v>
      </c>
      <c r="D305" s="2">
        <f>'PR-RAS'!E310</f>
        <v>38673.24</v>
      </c>
      <c r="E305" s="2">
        <v>0</v>
      </c>
      <c r="F305" s="2">
        <v>0</v>
      </c>
      <c r="G305" s="3">
        <f t="shared" si="12"/>
        <v>125407.15615999998</v>
      </c>
      <c r="H305" s="3">
        <f t="shared" si="13"/>
        <v>0.29999999999563443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335177.06</v>
      </c>
      <c r="D306" s="2">
        <f>'PR-RAS'!E311</f>
        <v>38673.24</v>
      </c>
      <c r="E306" s="2">
        <v>0</v>
      </c>
      <c r="F306" s="2">
        <v>0</v>
      </c>
      <c r="G306" s="3">
        <f t="shared" si="12"/>
        <v>125819.67969999999</v>
      </c>
      <c r="H306" s="3">
        <f t="shared" si="13"/>
        <v>0.29999999999563443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432606.84</v>
      </c>
      <c r="D316" s="2">
        <f>'PR-RAS'!E321</f>
        <v>507786.53</v>
      </c>
      <c r="E316" s="2">
        <v>0</v>
      </c>
      <c r="F316" s="2">
        <v>0</v>
      </c>
      <c r="G316" s="3">
        <f t="shared" si="12"/>
        <v>456176.66850000003</v>
      </c>
      <c r="H316" s="3">
        <f t="shared" si="13"/>
        <v>0.62999999994644895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432606.84</v>
      </c>
      <c r="D317" s="2">
        <f>'PR-RAS'!E322</f>
        <v>507786.53</v>
      </c>
      <c r="E317" s="2">
        <v>0</v>
      </c>
      <c r="F317" s="2">
        <v>0</v>
      </c>
      <c r="G317" s="3">
        <f t="shared" si="12"/>
        <v>457624.84840000008</v>
      </c>
      <c r="H317" s="3">
        <f t="shared" si="13"/>
        <v>0.62999999994644895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67874.22</v>
      </c>
      <c r="D318" s="2">
        <f>'PR-RAS'!E323</f>
        <v>41124.83</v>
      </c>
      <c r="E318" s="2">
        <v>0</v>
      </c>
      <c r="F318" s="2">
        <v>0</v>
      </c>
      <c r="G318" s="3">
        <f t="shared" si="12"/>
        <v>47589.269960000005</v>
      </c>
      <c r="H318" s="3">
        <f t="shared" si="13"/>
        <v>0.38999999999941792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328371.32</v>
      </c>
      <c r="D319" s="2">
        <f>'PR-RAS'!E324</f>
        <v>328371.32</v>
      </c>
      <c r="E319" s="2">
        <v>0</v>
      </c>
      <c r="F319" s="2">
        <v>0</v>
      </c>
      <c r="G319" s="3">
        <f t="shared" si="12"/>
        <v>313266.23927999998</v>
      </c>
      <c r="H319" s="3">
        <f t="shared" si="13"/>
        <v>0.64000000001396984</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36361.300000000003</v>
      </c>
      <c r="D321" s="2">
        <f>'PR-RAS'!E326</f>
        <v>138290.38</v>
      </c>
      <c r="E321" s="2">
        <v>0</v>
      </c>
      <c r="F321" s="2">
        <v>0</v>
      </c>
      <c r="G321" s="3">
        <f t="shared" si="12"/>
        <v>100141.4592</v>
      </c>
      <c r="H321" s="3">
        <f t="shared" si="13"/>
        <v>0.680000000007567</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11414896.359999999</v>
      </c>
      <c r="D355" s="2">
        <f>'PR-RAS'!E360</f>
        <v>18061080.109999999</v>
      </c>
      <c r="E355" s="2">
        <v>0</v>
      </c>
      <c r="F355" s="2">
        <v>0</v>
      </c>
      <c r="G355" s="3">
        <f t="shared" si="12"/>
        <v>16828118.029319998</v>
      </c>
      <c r="H355" s="3">
        <f t="shared" si="13"/>
        <v>0.4699999988079071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4567739.6100000003</v>
      </c>
      <c r="D356" s="2">
        <f>'PR-RAS'!E361</f>
        <v>4253200.6399999997</v>
      </c>
      <c r="E356" s="2">
        <v>0</v>
      </c>
      <c r="F356" s="2">
        <v>0</v>
      </c>
      <c r="G356" s="3">
        <f t="shared" si="12"/>
        <v>4641320.0159499999</v>
      </c>
      <c r="H356" s="3">
        <f t="shared" si="13"/>
        <v>0.75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3805424.72</v>
      </c>
      <c r="D357" s="2">
        <f>'PR-RAS'!E362</f>
        <v>3474716.09</v>
      </c>
      <c r="E357" s="2">
        <v>0</v>
      </c>
      <c r="F357" s="2">
        <v>0</v>
      </c>
      <c r="G357" s="3">
        <f t="shared" si="12"/>
        <v>3828729.0564000001</v>
      </c>
      <c r="H357" s="3">
        <f t="shared" si="13"/>
        <v>0.36999999964609742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3805424.72</v>
      </c>
      <c r="D358" s="2">
        <f>'PR-RAS'!E363</f>
        <v>3474716.09</v>
      </c>
      <c r="E358" s="2">
        <v>0</v>
      </c>
      <c r="F358" s="2">
        <v>0</v>
      </c>
      <c r="G358" s="3">
        <f t="shared" si="12"/>
        <v>3839483.9133000001</v>
      </c>
      <c r="H358" s="3">
        <f t="shared" si="13"/>
        <v>0.36999999964609742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762314.89</v>
      </c>
      <c r="D361" s="2">
        <f>'PR-RAS'!E366</f>
        <v>778484.55</v>
      </c>
      <c r="E361" s="2">
        <v>0</v>
      </c>
      <c r="F361" s="2">
        <v>0</v>
      </c>
      <c r="G361" s="3">
        <f t="shared" si="12"/>
        <v>834942.23640000005</v>
      </c>
      <c r="H361" s="3">
        <f t="shared" si="13"/>
        <v>0.55999999993946403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762314.89</v>
      </c>
      <c r="D367" s="2">
        <f>'PR-RAS'!E372</f>
        <v>778484.55</v>
      </c>
      <c r="E367" s="2">
        <v>0</v>
      </c>
      <c r="F367" s="2">
        <v>0</v>
      </c>
      <c r="G367" s="3">
        <f t="shared" si="12"/>
        <v>848857.94034000009</v>
      </c>
      <c r="H367" s="3">
        <f t="shared" si="13"/>
        <v>0.55999999993946403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6634849.9100000001</v>
      </c>
      <c r="D368" s="2">
        <f>'PR-RAS'!E373</f>
        <v>13498568.289999999</v>
      </c>
      <c r="E368" s="2">
        <v>0</v>
      </c>
      <c r="F368" s="2">
        <v>0</v>
      </c>
      <c r="G368" s="3">
        <f t="shared" si="12"/>
        <v>12342939.041829998</v>
      </c>
      <c r="H368" s="3">
        <f t="shared" si="13"/>
        <v>0.37999999895691872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6485558.0899999999</v>
      </c>
      <c r="D369" s="2">
        <f>'PR-RAS'!E374</f>
        <v>13262776.899999999</v>
      </c>
      <c r="E369" s="2">
        <v>0</v>
      </c>
      <c r="F369" s="2">
        <v>0</v>
      </c>
      <c r="G369" s="3">
        <f t="shared" si="12"/>
        <v>12148089.175519999</v>
      </c>
      <c r="H369" s="3">
        <f t="shared" si="13"/>
        <v>0.19000000134110451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550600</v>
      </c>
      <c r="D370" s="2">
        <f>'PR-RAS'!E375</f>
        <v>0</v>
      </c>
      <c r="E370" s="2">
        <v>0</v>
      </c>
      <c r="F370" s="2">
        <v>0</v>
      </c>
      <c r="G370" s="3">
        <f t="shared" si="12"/>
        <v>203171.4</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326777.19</v>
      </c>
      <c r="D371" s="2">
        <f>'PR-RAS'!E376</f>
        <v>3680876.07</v>
      </c>
      <c r="E371" s="2">
        <v>0</v>
      </c>
      <c r="F371" s="2">
        <v>0</v>
      </c>
      <c r="G371" s="3">
        <f t="shared" si="12"/>
        <v>2844755.8520999998</v>
      </c>
      <c r="H371" s="3">
        <f t="shared" si="13"/>
        <v>0.25999999983469024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2004939.28</v>
      </c>
      <c r="D372" s="2">
        <f>'PR-RAS'!E377</f>
        <v>5226559.37</v>
      </c>
      <c r="E372" s="2">
        <v>0</v>
      </c>
      <c r="F372" s="2">
        <v>0</v>
      </c>
      <c r="G372" s="3">
        <f t="shared" si="12"/>
        <v>4621939.5254199998</v>
      </c>
      <c r="H372" s="3">
        <f t="shared" si="13"/>
        <v>0.65000000013969839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3603241.62</v>
      </c>
      <c r="D373" s="2">
        <f>'PR-RAS'!E378</f>
        <v>4355341.46</v>
      </c>
      <c r="E373" s="2">
        <v>0</v>
      </c>
      <c r="F373" s="2">
        <v>0</v>
      </c>
      <c r="G373" s="3">
        <f t="shared" si="12"/>
        <v>4580779.9288799996</v>
      </c>
      <c r="H373" s="3">
        <f t="shared" si="13"/>
        <v>0.83999999985098839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128751.94</v>
      </c>
      <c r="D374" s="2">
        <f>'PR-RAS'!E379</f>
        <v>166873.31</v>
      </c>
      <c r="E374" s="2">
        <v>0</v>
      </c>
      <c r="F374" s="2">
        <v>0</v>
      </c>
      <c r="G374" s="3">
        <f t="shared" si="12"/>
        <v>172511.96288000001</v>
      </c>
      <c r="H374" s="3">
        <f t="shared" si="13"/>
        <v>0.36999999999534339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49271.23</v>
      </c>
      <c r="D375" s="2">
        <f>'PR-RAS'!E380</f>
        <v>57173.2</v>
      </c>
      <c r="E375" s="2">
        <v>0</v>
      </c>
      <c r="F375" s="2">
        <v>0</v>
      </c>
      <c r="G375" s="3">
        <f t="shared" si="12"/>
        <v>61192.993620000001</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8037.34</v>
      </c>
      <c r="D376" s="2">
        <f>'PR-RAS'!E381</f>
        <v>32602.73</v>
      </c>
      <c r="E376" s="2">
        <v>0</v>
      </c>
      <c r="F376" s="2">
        <v>0</v>
      </c>
      <c r="G376" s="3">
        <f t="shared" si="12"/>
        <v>27466.050000000003</v>
      </c>
      <c r="H376" s="3">
        <f t="shared" si="13"/>
        <v>0.61000000000058208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2250</v>
      </c>
      <c r="E377" s="2">
        <v>0</v>
      </c>
      <c r="F377" s="2">
        <v>0</v>
      </c>
      <c r="G377" s="3">
        <f t="shared" si="12"/>
        <v>1692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3916.25</v>
      </c>
      <c r="E379" s="2">
        <v>0</v>
      </c>
      <c r="F379" s="2">
        <v>0</v>
      </c>
      <c r="G379" s="3">
        <f t="shared" si="12"/>
        <v>2960.6849999999999</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1781.61</v>
      </c>
      <c r="D380" s="2">
        <f>'PR-RAS'!E385</f>
        <v>1339.55</v>
      </c>
      <c r="E380" s="2">
        <v>0</v>
      </c>
      <c r="F380" s="2">
        <v>0</v>
      </c>
      <c r="G380" s="3">
        <f t="shared" si="12"/>
        <v>1690.6090899999999</v>
      </c>
      <c r="H380" s="3">
        <f t="shared" si="13"/>
        <v>0.84000000000014552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69661.759999999995</v>
      </c>
      <c r="D381" s="2">
        <f>'PR-RAS'!E386</f>
        <v>69591.58</v>
      </c>
      <c r="E381" s="2">
        <v>0</v>
      </c>
      <c r="F381" s="2">
        <v>0</v>
      </c>
      <c r="G381" s="3">
        <f t="shared" si="12"/>
        <v>79361.069599999988</v>
      </c>
      <c r="H381" s="3">
        <f t="shared" si="13"/>
        <v>0.66000000000349246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63808.25</v>
      </c>
      <c r="E393" s="2">
        <v>0</v>
      </c>
      <c r="F393" s="2">
        <v>0</v>
      </c>
      <c r="G393" s="3">
        <f t="shared" si="12"/>
        <v>50025.668000000005</v>
      </c>
      <c r="H393" s="3">
        <f t="shared" si="13"/>
        <v>0.25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63808.25</v>
      </c>
      <c r="E394" s="2">
        <v>0</v>
      </c>
      <c r="F394" s="2">
        <v>0</v>
      </c>
      <c r="G394" s="3">
        <f t="shared" si="12"/>
        <v>50153.284500000002</v>
      </c>
      <c r="H394" s="3">
        <f t="shared" si="13"/>
        <v>0.25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20539.88</v>
      </c>
      <c r="D396" s="2">
        <f>'PR-RAS'!E401</f>
        <v>5109.83</v>
      </c>
      <c r="E396" s="2">
        <v>0</v>
      </c>
      <c r="F396" s="2">
        <v>0</v>
      </c>
      <c r="G396" s="3">
        <f t="shared" si="12"/>
        <v>12150.018300000002</v>
      </c>
      <c r="H396" s="3">
        <f t="shared" si="13"/>
        <v>0.28999999999905413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20539.88</v>
      </c>
      <c r="D399" s="2">
        <f>'PR-RAS'!E404</f>
        <v>5109.83</v>
      </c>
      <c r="E399" s="2">
        <v>0</v>
      </c>
      <c r="F399" s="2">
        <v>0</v>
      </c>
      <c r="G399" s="3">
        <f t="shared" si="12"/>
        <v>12242.296920000001</v>
      </c>
      <c r="H399" s="3">
        <f t="shared" si="13"/>
        <v>0.28999999999905413</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212306.84</v>
      </c>
      <c r="D407" s="2">
        <f>'PR-RAS'!E412</f>
        <v>309311.18</v>
      </c>
      <c r="E407" s="2">
        <v>0</v>
      </c>
      <c r="F407" s="2">
        <v>0</v>
      </c>
      <c r="G407" s="3">
        <f t="shared" si="12"/>
        <v>337357.25520000001</v>
      </c>
      <c r="H407" s="3">
        <f t="shared" si="13"/>
        <v>0.33999999999650754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212306.84</v>
      </c>
      <c r="D408" s="2">
        <f>'PR-RAS'!E413</f>
        <v>309311.18</v>
      </c>
      <c r="E408" s="2">
        <v>0</v>
      </c>
      <c r="F408" s="2">
        <v>0</v>
      </c>
      <c r="G408" s="3">
        <f t="shared" si="12"/>
        <v>338188.18439999997</v>
      </c>
      <c r="H408" s="3">
        <f t="shared" si="13"/>
        <v>0.33999999999650754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10647112.459999999</v>
      </c>
      <c r="D413" s="2">
        <f>'PR-RAS'!E418</f>
        <v>17514620.34</v>
      </c>
      <c r="E413" s="2">
        <v>0</v>
      </c>
      <c r="F413" s="2">
        <v>0</v>
      </c>
      <c r="G413" s="3">
        <f t="shared" si="12"/>
        <v>18818657.49368</v>
      </c>
      <c r="H413" s="3">
        <f t="shared" si="13"/>
        <v>0.79999999888241291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4347228.25</v>
      </c>
      <c r="D414" s="2">
        <f>'PR-RAS'!E419</f>
        <v>4624119.1599999992</v>
      </c>
      <c r="E414" s="2">
        <v>0</v>
      </c>
      <c r="F414" s="2">
        <v>0</v>
      </c>
      <c r="G414" s="3">
        <f t="shared" si="12"/>
        <v>5614927.6934099989</v>
      </c>
      <c r="H414" s="3">
        <f t="shared" si="13"/>
        <v>0.40999999921768904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2247382.31</v>
      </c>
      <c r="D416" s="2">
        <f>'PR-RAS'!E421</f>
        <v>1924636.84</v>
      </c>
      <c r="E416" s="2">
        <v>0</v>
      </c>
      <c r="F416" s="2">
        <v>0</v>
      </c>
      <c r="G416" s="3">
        <f t="shared" si="12"/>
        <v>2530112.2358499998</v>
      </c>
      <c r="H416" s="3">
        <f t="shared" si="13"/>
        <v>0.46999999997206032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81214367.579999998</v>
      </c>
      <c r="D417" s="2">
        <f>'PR-RAS'!E422</f>
        <v>90107218.549999997</v>
      </c>
      <c r="E417" s="2">
        <v>0</v>
      </c>
      <c r="F417" s="2">
        <v>0</v>
      </c>
      <c r="G417" s="3">
        <f t="shared" si="12"/>
        <v>108754382.74687999</v>
      </c>
      <c r="H417" s="3">
        <f t="shared" si="13"/>
        <v>0.87000000476837158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75995512.579999983</v>
      </c>
      <c r="D418" s="2">
        <f>'PR-RAS'!E423</f>
        <v>94807026.579999998</v>
      </c>
      <c r="E418" s="2">
        <v>0</v>
      </c>
      <c r="F418" s="2">
        <v>0</v>
      </c>
      <c r="G418" s="3">
        <f t="shared" si="12"/>
        <v>110759188.91357999</v>
      </c>
      <c r="H418" s="3">
        <f t="shared" si="13"/>
        <v>0.84000001847743988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5218855.0000000149</v>
      </c>
      <c r="D419" s="2">
        <f>'PR-RAS'!E424</f>
        <v>0</v>
      </c>
      <c r="E419" s="2">
        <v>0</v>
      </c>
      <c r="F419" s="2">
        <v>0</v>
      </c>
      <c r="G419" s="3">
        <f t="shared" si="12"/>
        <v>2181481.3900000062</v>
      </c>
      <c r="H419" s="3">
        <f t="shared" si="13"/>
        <v>1.4901161193847656E-8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4699808.0300000012</v>
      </c>
      <c r="E420" s="2">
        <v>0</v>
      </c>
      <c r="F420" s="2">
        <v>0</v>
      </c>
      <c r="G420" s="3">
        <f t="shared" si="12"/>
        <v>3938439.1291400008</v>
      </c>
      <c r="H420" s="3">
        <f t="shared" si="13"/>
        <v>3.0000001192092896E-2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9641446.8200000003</v>
      </c>
      <c r="D421" s="2">
        <f>'PR-RAS'!E426</f>
        <v>13424079.960000001</v>
      </c>
      <c r="E421" s="2">
        <v>0</v>
      </c>
      <c r="F421" s="2">
        <v>0</v>
      </c>
      <c r="G421" s="3">
        <f t="shared" si="12"/>
        <v>15325634.830800001</v>
      </c>
      <c r="H421" s="3">
        <f t="shared" si="13"/>
        <v>0.2199999988079071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9515484.790000001</v>
      </c>
      <c r="D423" s="2">
        <f>'PR-RAS'!E428</f>
        <v>9020023.9500000011</v>
      </c>
      <c r="E423" s="2">
        <v>0</v>
      </c>
      <c r="F423" s="2">
        <v>0</v>
      </c>
      <c r="G423" s="3">
        <f t="shared" si="12"/>
        <v>11628434.795180002</v>
      </c>
      <c r="H423" s="3">
        <f t="shared" si="13"/>
        <v>0.25999999791383743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5908536.7999999998</v>
      </c>
      <c r="D424" s="2">
        <f>'PR-RAS'!E430</f>
        <v>4136.6000000000004</v>
      </c>
      <c r="E424" s="2">
        <v>0</v>
      </c>
      <c r="F424" s="2">
        <v>0</v>
      </c>
      <c r="G424" s="3">
        <f t="shared" si="12"/>
        <v>2502810.63</v>
      </c>
      <c r="H424" s="3">
        <f t="shared" si="13"/>
        <v>0.60000000018590072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14427.47</v>
      </c>
      <c r="D425" s="2">
        <f>'PR-RAS'!E431</f>
        <v>4136.6000000000004</v>
      </c>
      <c r="E425" s="2">
        <v>0</v>
      </c>
      <c r="F425" s="2">
        <v>0</v>
      </c>
      <c r="G425" s="3">
        <f t="shared" si="12"/>
        <v>9625.0840799999987</v>
      </c>
      <c r="H425" s="3">
        <f t="shared" si="13"/>
        <v>0.86999999999898137</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14427.47</v>
      </c>
      <c r="D431" s="2">
        <f>'PR-RAS'!E437</f>
        <v>4136.6000000000004</v>
      </c>
      <c r="E431" s="2">
        <v>0</v>
      </c>
      <c r="F431" s="2">
        <v>0</v>
      </c>
      <c r="G431" s="3">
        <f t="shared" si="12"/>
        <v>9761.2880999999998</v>
      </c>
      <c r="H431" s="3">
        <f t="shared" si="13"/>
        <v>0.86999999999898137</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14427.47</v>
      </c>
      <c r="D432" s="2">
        <f>'PR-RAS'!E438</f>
        <v>4136.6000000000004</v>
      </c>
      <c r="E432" s="2">
        <v>0</v>
      </c>
      <c r="F432" s="2">
        <v>0</v>
      </c>
      <c r="G432" s="3">
        <f t="shared" si="12"/>
        <v>9783.9887699999999</v>
      </c>
      <c r="H432" s="3">
        <f t="shared" si="13"/>
        <v>0.86999999999898137</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5894109.3300000001</v>
      </c>
      <c r="D485" s="2">
        <f>'PR-RAS'!E491</f>
        <v>0</v>
      </c>
      <c r="E485" s="2">
        <v>0</v>
      </c>
      <c r="F485" s="2">
        <v>0</v>
      </c>
      <c r="G485" s="3">
        <f t="shared" si="12"/>
        <v>2852748.9157199999</v>
      </c>
      <c r="H485" s="3">
        <f t="shared" si="13"/>
        <v>0.33000000007450581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5894109.3300000001</v>
      </c>
      <c r="D496" s="2">
        <f>'PR-RAS'!E502</f>
        <v>0</v>
      </c>
      <c r="E496" s="2">
        <v>0</v>
      </c>
      <c r="F496" s="2">
        <v>0</v>
      </c>
      <c r="G496" s="3">
        <f t="shared" si="12"/>
        <v>2917584.1183500001</v>
      </c>
      <c r="H496" s="3">
        <f t="shared" si="13"/>
        <v>0.33000000007450581</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5894109.3300000001</v>
      </c>
      <c r="D497" s="2">
        <f>'PR-RAS'!E503</f>
        <v>0</v>
      </c>
      <c r="E497" s="2">
        <v>0</v>
      </c>
      <c r="F497" s="2">
        <v>0</v>
      </c>
      <c r="G497" s="3">
        <f t="shared" si="12"/>
        <v>2923478.22768</v>
      </c>
      <c r="H497" s="3">
        <f t="shared" si="13"/>
        <v>0.33000000007450581</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2496842.58</v>
      </c>
      <c r="D529" s="2">
        <f>'PR-RAS'!E535</f>
        <v>2516122.16</v>
      </c>
      <c r="E529" s="2">
        <v>0</v>
      </c>
      <c r="F529" s="2">
        <v>0</v>
      </c>
      <c r="G529" s="3">
        <f t="shared" ref="G529:G836" si="14">(B529/1000)*(C529*1+D529*2)</f>
        <v>3975357.8832000005</v>
      </c>
      <c r="H529" s="3">
        <f t="shared" ref="H529:H836" si="15">ABS(C529-ROUND(C529,0))+ABS(D529-ROUND(D529,0))</f>
        <v>0.58000000007450581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506000.42</v>
      </c>
      <c r="D530" s="2">
        <f>'PR-RAS'!E536</f>
        <v>525280</v>
      </c>
      <c r="E530" s="2">
        <v>0</v>
      </c>
      <c r="F530" s="2">
        <v>0</v>
      </c>
      <c r="G530" s="3">
        <f t="shared" si="14"/>
        <v>823420.46218000003</v>
      </c>
      <c r="H530" s="3">
        <f t="shared" si="15"/>
        <v>0.41999999998370185</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506000.42</v>
      </c>
      <c r="D536" s="2">
        <f>'PR-RAS'!E542</f>
        <v>525280</v>
      </c>
      <c r="E536" s="2">
        <v>0</v>
      </c>
      <c r="F536" s="2">
        <v>0</v>
      </c>
      <c r="G536" s="3">
        <f t="shared" si="14"/>
        <v>832759.8247</v>
      </c>
      <c r="H536" s="3">
        <f t="shared" si="15"/>
        <v>0.41999999998370185</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506000.42</v>
      </c>
      <c r="D537" s="2">
        <f>'PR-RAS'!E543</f>
        <v>525280</v>
      </c>
      <c r="E537" s="2">
        <v>0</v>
      </c>
      <c r="F537" s="2">
        <v>0</v>
      </c>
      <c r="G537" s="3">
        <f t="shared" si="14"/>
        <v>834316.38511999999</v>
      </c>
      <c r="H537" s="3">
        <f t="shared" si="15"/>
        <v>0.41999999998370185</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1990842.16</v>
      </c>
      <c r="D591" s="2">
        <f>'PR-RAS'!E597</f>
        <v>1990842.16</v>
      </c>
      <c r="E591" s="2">
        <v>0</v>
      </c>
      <c r="F591" s="2">
        <v>0</v>
      </c>
      <c r="G591" s="3">
        <f t="shared" si="14"/>
        <v>3523790.6231999993</v>
      </c>
      <c r="H591" s="3">
        <f t="shared" si="15"/>
        <v>0.31999999983236194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1990842.16</v>
      </c>
      <c r="D603" s="2">
        <f>'PR-RAS'!E609</f>
        <v>1990842.16</v>
      </c>
      <c r="E603" s="2">
        <v>0</v>
      </c>
      <c r="F603" s="2">
        <v>0</v>
      </c>
      <c r="G603" s="3">
        <f t="shared" si="14"/>
        <v>3595460.9409599998</v>
      </c>
      <c r="H603" s="3">
        <f t="shared" si="15"/>
        <v>0.31999999983236194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1990842.16</v>
      </c>
      <c r="D604" s="2">
        <f>'PR-RAS'!E610</f>
        <v>1990842.16</v>
      </c>
      <c r="E604" s="2">
        <v>0</v>
      </c>
      <c r="F604" s="2">
        <v>0</v>
      </c>
      <c r="G604" s="3">
        <f t="shared" si="14"/>
        <v>3601433.4674399998</v>
      </c>
      <c r="H604" s="3">
        <f t="shared" si="15"/>
        <v>0.31999999983236194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3411694.2199999997</v>
      </c>
      <c r="D633" s="2">
        <f>'PR-RAS'!E639</f>
        <v>0</v>
      </c>
      <c r="E633" s="2">
        <v>0</v>
      </c>
      <c r="F633" s="2">
        <v>0</v>
      </c>
      <c r="G633" s="3">
        <f t="shared" si="14"/>
        <v>2156190.7470399998</v>
      </c>
      <c r="H633" s="3">
        <f t="shared" si="15"/>
        <v>0.21999999973922968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2511985.56</v>
      </c>
      <c r="E634" s="2">
        <v>0</v>
      </c>
      <c r="F634" s="2">
        <v>0</v>
      </c>
      <c r="G634" s="3">
        <f t="shared" si="14"/>
        <v>3180173.7189600002</v>
      </c>
      <c r="H634" s="3">
        <f t="shared" si="15"/>
        <v>0.43999999994412065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147566.21</v>
      </c>
      <c r="D635" s="2">
        <f>'PR-RAS'!E641</f>
        <v>4391528.38</v>
      </c>
      <c r="E635" s="2">
        <v>0</v>
      </c>
      <c r="F635" s="2">
        <v>0</v>
      </c>
      <c r="G635" s="3">
        <f t="shared" si="14"/>
        <v>5662014.9629800003</v>
      </c>
      <c r="H635" s="3">
        <f t="shared" si="15"/>
        <v>0.58999999988009222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87122904.379999995</v>
      </c>
      <c r="D637" s="2">
        <f>'PR-RAS'!E643</f>
        <v>90111355.149999991</v>
      </c>
      <c r="E637" s="2">
        <v>0</v>
      </c>
      <c r="F637" s="2">
        <v>0</v>
      </c>
      <c r="G637" s="3">
        <f t="shared" si="14"/>
        <v>170031810.93647999</v>
      </c>
      <c r="H637" s="3">
        <f t="shared" si="15"/>
        <v>0.5299999862909317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78492355.159999982</v>
      </c>
      <c r="D638" s="2">
        <f>'PR-RAS'!E644</f>
        <v>97323148.739999995</v>
      </c>
      <c r="E638" s="2">
        <v>0</v>
      </c>
      <c r="F638" s="2">
        <v>0</v>
      </c>
      <c r="G638" s="3">
        <f t="shared" si="14"/>
        <v>173989321.73168001</v>
      </c>
      <c r="H638" s="3">
        <f t="shared" si="15"/>
        <v>0.41999998688697815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8630549.2200000137</v>
      </c>
      <c r="D639" s="2">
        <f>'PR-RAS'!E645</f>
        <v>0</v>
      </c>
      <c r="E639" s="2">
        <v>0</v>
      </c>
      <c r="F639" s="2">
        <v>0</v>
      </c>
      <c r="G639" s="3">
        <f t="shared" si="14"/>
        <v>5506290.402360009</v>
      </c>
      <c r="H639" s="3">
        <f t="shared" si="15"/>
        <v>0.2200000137090683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7211793.5900000036</v>
      </c>
      <c r="E640" s="2">
        <v>0</v>
      </c>
      <c r="F640" s="2">
        <v>0</v>
      </c>
      <c r="G640" s="3">
        <f t="shared" si="14"/>
        <v>9216672.2080200054</v>
      </c>
      <c r="H640" s="3">
        <f t="shared" si="15"/>
        <v>0.40999999642372131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9789013.0300000012</v>
      </c>
      <c r="D641" s="2">
        <f>'PR-RAS'!E647</f>
        <v>17815608.34</v>
      </c>
      <c r="E641" s="2">
        <v>0</v>
      </c>
      <c r="F641" s="2">
        <v>0</v>
      </c>
      <c r="G641" s="3">
        <f t="shared" si="14"/>
        <v>29068947.014400002</v>
      </c>
      <c r="H641" s="3">
        <f t="shared" si="15"/>
        <v>0.37000000104308128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18419562.250000015</v>
      </c>
      <c r="D643" s="2">
        <f>'PR-RAS'!E649</f>
        <v>10603814.749999996</v>
      </c>
      <c r="E643" s="2">
        <v>0</v>
      </c>
      <c r="F643" s="2">
        <v>0</v>
      </c>
      <c r="G643" s="3">
        <f t="shared" si="14"/>
        <v>25440657.103500005</v>
      </c>
      <c r="H643" s="3">
        <f t="shared" si="15"/>
        <v>0.50000001862645149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549798.12</v>
      </c>
      <c r="D645" s="2">
        <f>'PR-RAS'!E651</f>
        <v>0</v>
      </c>
      <c r="E645" s="2">
        <v>0</v>
      </c>
      <c r="F645" s="2">
        <v>0</v>
      </c>
      <c r="G645" s="3">
        <f t="shared" si="14"/>
        <v>354069.98927999998</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13345000.270000001</v>
      </c>
      <c r="D646" s="2">
        <f>'PR-RAS'!E653</f>
        <v>21832130.579999998</v>
      </c>
      <c r="E646" s="2">
        <v>0</v>
      </c>
      <c r="F646" s="2">
        <v>0</v>
      </c>
      <c r="G646" s="3">
        <f t="shared" si="14"/>
        <v>36770973.62235</v>
      </c>
      <c r="H646" s="3">
        <f t="shared" si="15"/>
        <v>0.69000000320374966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278525574.87</v>
      </c>
      <c r="D647" s="2">
        <f>'PR-RAS'!E654</f>
        <v>435936311.85000002</v>
      </c>
      <c r="E647" s="2">
        <v>0</v>
      </c>
      <c r="F647" s="2">
        <v>0</v>
      </c>
      <c r="G647" s="3">
        <f t="shared" si="14"/>
        <v>743157236.27622008</v>
      </c>
      <c r="H647" s="3">
        <f t="shared" si="15"/>
        <v>0.27999997138977051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270038444.56</v>
      </c>
      <c r="D648" s="2">
        <f>'PR-RAS'!E655</f>
        <v>439952488.82999998</v>
      </c>
      <c r="E648" s="2">
        <v>0</v>
      </c>
      <c r="F648" s="2">
        <v>0</v>
      </c>
      <c r="G648" s="3">
        <f t="shared" si="14"/>
        <v>744013394.17633998</v>
      </c>
      <c r="H648" s="3">
        <f t="shared" si="15"/>
        <v>0.61000001430511475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21832130.579999983</v>
      </c>
      <c r="D649" s="2">
        <f>'PR-RAS'!E656</f>
        <v>17815953.600000024</v>
      </c>
      <c r="E649" s="2">
        <v>0</v>
      </c>
      <c r="F649" s="2">
        <v>0</v>
      </c>
      <c r="G649" s="3">
        <f t="shared" si="14"/>
        <v>37236696.481440023</v>
      </c>
      <c r="H649" s="3">
        <f t="shared" si="15"/>
        <v>0.81999999284744263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191</v>
      </c>
      <c r="D650" s="2">
        <f>'PR-RAS'!E657</f>
        <v>197</v>
      </c>
      <c r="E650" s="2">
        <v>0</v>
      </c>
      <c r="F650" s="2">
        <v>0</v>
      </c>
      <c r="G650" s="3">
        <f t="shared" si="14"/>
        <v>379.66500000000002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177</v>
      </c>
      <c r="D652" s="2">
        <f>'PR-RAS'!E659</f>
        <v>184</v>
      </c>
      <c r="E652" s="2">
        <v>0</v>
      </c>
      <c r="F652" s="2">
        <v>0</v>
      </c>
      <c r="G652" s="3">
        <f t="shared" si="14"/>
        <v>354.79500000000002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1618139.14</v>
      </c>
      <c r="D654" s="2">
        <f>'PR-RAS'!E661</f>
        <v>1930262.5699999998</v>
      </c>
      <c r="E654" s="2">
        <v>0</v>
      </c>
      <c r="F654" s="2">
        <v>0</v>
      </c>
      <c r="G654" s="3">
        <f t="shared" si="14"/>
        <v>3577567.7748399996</v>
      </c>
      <c r="H654" s="3">
        <f t="shared" si="15"/>
        <v>0.57000000006519258</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48379.06</v>
      </c>
      <c r="E656" s="2">
        <v>0</v>
      </c>
      <c r="F656" s="2">
        <v>0</v>
      </c>
      <c r="G656" s="3">
        <f t="shared" ref="G656:G657" si="16">(B656/1000)*(C656*1+D656*2)</f>
        <v>63376.568599999999</v>
      </c>
      <c r="H656" s="3">
        <f t="shared" ref="H656:H657" si="17">ABS(C656-ROUND(C656,0))+ABS(D656-ROUND(D656,0))</f>
        <v>5.9999999997671694E-2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5335799.7699999996</v>
      </c>
      <c r="D657" s="2">
        <f>'PR-RAS'!E664</f>
        <v>6637210.1200000001</v>
      </c>
      <c r="E657" s="2">
        <v>0</v>
      </c>
      <c r="F657" s="2">
        <v>0</v>
      </c>
      <c r="G657" s="3">
        <f t="shared" si="16"/>
        <v>12208304.32656</v>
      </c>
      <c r="H657" s="3">
        <f t="shared" si="17"/>
        <v>0.35000000055879354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971.68</v>
      </c>
      <c r="D660" s="2">
        <f>'PR-RAS'!E667</f>
        <v>45.45</v>
      </c>
      <c r="E660" s="2">
        <v>0</v>
      </c>
      <c r="F660" s="2">
        <v>0</v>
      </c>
      <c r="G660" s="3">
        <f t="shared" si="14"/>
        <v>700.24022000000002</v>
      </c>
      <c r="H660" s="3">
        <f t="shared" si="15"/>
        <v>0.77000000000005286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1285122.0900000001</v>
      </c>
      <c r="D662" s="2">
        <f>'PR-RAS'!E669</f>
        <v>947931.51</v>
      </c>
      <c r="E662" s="2">
        <v>0</v>
      </c>
      <c r="F662" s="2">
        <v>0</v>
      </c>
      <c r="G662" s="3">
        <f t="shared" si="14"/>
        <v>2102631.1577100004</v>
      </c>
      <c r="H662" s="3">
        <f t="shared" si="15"/>
        <v>0.58000000007450581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339.1</v>
      </c>
      <c r="D663" s="2">
        <f>'PR-RAS'!E670</f>
        <v>99082.39</v>
      </c>
      <c r="E663" s="2">
        <v>0</v>
      </c>
      <c r="F663" s="2">
        <v>0</v>
      </c>
      <c r="G663" s="3">
        <f t="shared" si="14"/>
        <v>131409.56856000001</v>
      </c>
      <c r="H663" s="3">
        <f t="shared" si="15"/>
        <v>0.48999999999944066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246331.2</v>
      </c>
      <c r="D665" s="2">
        <f>'PR-RAS'!E672</f>
        <v>533644.34</v>
      </c>
      <c r="E665" s="2">
        <v>0</v>
      </c>
      <c r="F665" s="2">
        <v>0</v>
      </c>
      <c r="G665" s="3">
        <f t="shared" si="14"/>
        <v>872243.60031999997</v>
      </c>
      <c r="H665" s="3">
        <f t="shared" si="15"/>
        <v>0.53999999997904524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515766.68</v>
      </c>
      <c r="D666" s="2">
        <f>'PR-RAS'!E673</f>
        <v>599481.30000000005</v>
      </c>
      <c r="E666" s="2">
        <v>0</v>
      </c>
      <c r="F666" s="2">
        <v>0</v>
      </c>
      <c r="G666" s="3">
        <f t="shared" si="14"/>
        <v>1140294.9712</v>
      </c>
      <c r="H666" s="3">
        <f t="shared" si="15"/>
        <v>0.62000000005355105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19801.25</v>
      </c>
      <c r="D671" s="2">
        <f>'PR-RAS'!E678</f>
        <v>273508.47999999998</v>
      </c>
      <c r="E671" s="2">
        <v>0</v>
      </c>
      <c r="F671" s="2">
        <v>0</v>
      </c>
      <c r="G671" s="3">
        <f t="shared" si="14"/>
        <v>379768.20069999999</v>
      </c>
      <c r="H671" s="3">
        <f t="shared" si="15"/>
        <v>0.72999999998137355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589956.62</v>
      </c>
      <c r="D672" s="2">
        <f>'PR-RAS'!E679</f>
        <v>621011.48</v>
      </c>
      <c r="E672" s="2">
        <v>0</v>
      </c>
      <c r="F672" s="2">
        <v>0</v>
      </c>
      <c r="G672" s="3">
        <f t="shared" si="14"/>
        <v>1229258.2981800002</v>
      </c>
      <c r="H672" s="3">
        <f t="shared" si="15"/>
        <v>0.85999999998603016</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117581.89</v>
      </c>
      <c r="D674" s="2">
        <f>'PR-RAS'!E681</f>
        <v>0</v>
      </c>
      <c r="E674" s="2">
        <v>0</v>
      </c>
      <c r="F674" s="2">
        <v>0</v>
      </c>
      <c r="G674" s="3">
        <f t="shared" si="14"/>
        <v>79132.611969999998</v>
      </c>
      <c r="H674" s="3">
        <f t="shared" si="15"/>
        <v>0.11000000000058208</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1213303.1100000001</v>
      </c>
      <c r="D695" s="2">
        <f>'PR-RAS'!E702</f>
        <v>507542.01000000007</v>
      </c>
      <c r="E695" s="2">
        <v>0</v>
      </c>
      <c r="F695" s="2">
        <v>0</v>
      </c>
      <c r="G695" s="3">
        <f t="shared" si="14"/>
        <v>1546500.6682200001</v>
      </c>
      <c r="H695" s="3">
        <f t="shared" si="15"/>
        <v>0.12000000016996637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70449.820000000007</v>
      </c>
      <c r="D697" s="2">
        <f>'PR-RAS'!E704</f>
        <v>67204.23000000001</v>
      </c>
      <c r="E697" s="2">
        <v>0</v>
      </c>
      <c r="F697" s="2">
        <v>0</v>
      </c>
      <c r="G697" s="3">
        <f t="shared" si="14"/>
        <v>142581.36288</v>
      </c>
      <c r="H697" s="3">
        <f t="shared" si="15"/>
        <v>0.41000000000349246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1114775.26</v>
      </c>
      <c r="D699" s="2">
        <f>'PR-RAS'!E706</f>
        <v>1426263.35</v>
      </c>
      <c r="E699" s="2">
        <v>0</v>
      </c>
      <c r="F699" s="2">
        <v>0</v>
      </c>
      <c r="G699" s="3">
        <f t="shared" si="14"/>
        <v>2769176.7680799998</v>
      </c>
      <c r="H699" s="3">
        <f t="shared" si="15"/>
        <v>0.61000000010244548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846.78</v>
      </c>
      <c r="D704" s="2">
        <f>'PR-RAS'!E711</f>
        <v>923.76</v>
      </c>
      <c r="E704" s="2">
        <v>0</v>
      </c>
      <c r="F704" s="2">
        <v>0</v>
      </c>
      <c r="G704" s="3">
        <f t="shared" ref="G704:G707" si="20">(B704/1000)*(C704*1+D704*2)</f>
        <v>1894.0929000000001</v>
      </c>
      <c r="H704" s="3">
        <f t="shared" ref="H704:H707" si="21">ABS(C704-ROUND(C704,0))+ABS(D704-ROUND(D704,0))</f>
        <v>0.46000000000003638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82440.58</v>
      </c>
      <c r="D705" s="2">
        <f>'PR-RAS'!E712</f>
        <v>78752.740000000005</v>
      </c>
      <c r="E705" s="2">
        <v>0</v>
      </c>
      <c r="F705" s="2">
        <v>0</v>
      </c>
      <c r="G705" s="3">
        <f t="shared" si="20"/>
        <v>168922.02623999998</v>
      </c>
      <c r="H705" s="3">
        <f t="shared" si="21"/>
        <v>0.67999999999301508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587201.71</v>
      </c>
      <c r="D715" s="2">
        <f>'PR-RAS'!E722</f>
        <v>621917.05999999994</v>
      </c>
      <c r="E715" s="2">
        <v>0</v>
      </c>
      <c r="F715" s="2">
        <v>0</v>
      </c>
      <c r="G715" s="3">
        <f t="shared" ref="G715:G716" si="22">(B715/1000)*(C715*1+D715*2)</f>
        <v>1307359.5826199998</v>
      </c>
      <c r="H715" s="3">
        <f t="shared" ref="H715:H716" si="23">ABS(C715-ROUND(C715,0))+ABS(D715-ROUND(D715,0))</f>
        <v>0.34999999997671694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5870.71</v>
      </c>
      <c r="D717" s="2">
        <f>'PR-RAS'!E724</f>
        <v>20525.46</v>
      </c>
      <c r="E717" s="2">
        <v>0</v>
      </c>
      <c r="F717" s="2">
        <v>0</v>
      </c>
      <c r="G717" s="3">
        <f t="shared" si="14"/>
        <v>33595.887079999993</v>
      </c>
      <c r="H717" s="3">
        <f t="shared" si="15"/>
        <v>0.74999999999909051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20474.07</v>
      </c>
      <c r="D719" s="2">
        <f>'PR-RAS'!E726</f>
        <v>25912.66</v>
      </c>
      <c r="E719" s="2">
        <v>0</v>
      </c>
      <c r="F719" s="2">
        <v>0</v>
      </c>
      <c r="G719" s="3">
        <f t="shared" si="14"/>
        <v>51910.962019999999</v>
      </c>
      <c r="H719" s="3">
        <f t="shared" si="15"/>
        <v>0.40999999999985448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14700</v>
      </c>
      <c r="E725" s="2">
        <v>0</v>
      </c>
      <c r="F725" s="2">
        <v>0</v>
      </c>
      <c r="G725" s="3">
        <f t="shared" si="14"/>
        <v>22299.200000000001</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10640</v>
      </c>
      <c r="D726" s="2">
        <f>'PR-RAS'!E733</f>
        <v>8320</v>
      </c>
      <c r="E726" s="2">
        <v>0</v>
      </c>
      <c r="F726" s="2">
        <v>0</v>
      </c>
      <c r="G726" s="3">
        <f t="shared" si="14"/>
        <v>19778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92002.559999999998</v>
      </c>
      <c r="D727" s="2">
        <f>'PR-RAS'!E734</f>
        <v>107406.29000000001</v>
      </c>
      <c r="E727" s="2">
        <v>0</v>
      </c>
      <c r="F727" s="2">
        <v>0</v>
      </c>
      <c r="G727" s="3">
        <f t="shared" si="14"/>
        <v>222747.79164000001</v>
      </c>
      <c r="H727" s="3">
        <f t="shared" si="15"/>
        <v>0.73000000001047738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14931.3</v>
      </c>
      <c r="D728" s="2">
        <f>'PR-RAS'!E735</f>
        <v>0</v>
      </c>
      <c r="E728" s="2">
        <v>0</v>
      </c>
      <c r="F728" s="2">
        <v>0</v>
      </c>
      <c r="G728" s="3">
        <f t="shared" si="14"/>
        <v>10855.0551</v>
      </c>
      <c r="H728" s="3">
        <f t="shared" si="15"/>
        <v>0.2999999999992724</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265</v>
      </c>
      <c r="E729" s="2">
        <v>0</v>
      </c>
      <c r="F729" s="2">
        <v>0</v>
      </c>
      <c r="G729" s="3">
        <f t="shared" si="14"/>
        <v>385.84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1340.59</v>
      </c>
      <c r="E730" s="2">
        <v>0</v>
      </c>
      <c r="F730" s="2">
        <v>0</v>
      </c>
      <c r="G730" s="3">
        <f t="shared" si="14"/>
        <v>1954.5802199999998</v>
      </c>
      <c r="H730" s="3">
        <f t="shared" si="15"/>
        <v>0.41000000000008185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52660.959999999999</v>
      </c>
      <c r="D731" s="2">
        <f>'PR-RAS'!E738</f>
        <v>125825</v>
      </c>
      <c r="E731" s="2">
        <v>0</v>
      </c>
      <c r="F731" s="2">
        <v>0</v>
      </c>
      <c r="G731" s="3">
        <f t="shared" si="14"/>
        <v>222147.00080000001</v>
      </c>
      <c r="H731" s="3">
        <f t="shared" si="15"/>
        <v>4.0000000000873115E-2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4307</v>
      </c>
      <c r="D732" s="2">
        <f>'PR-RAS'!E739</f>
        <v>18201.060000000001</v>
      </c>
      <c r="E732" s="2">
        <v>0</v>
      </c>
      <c r="F732" s="2">
        <v>0</v>
      </c>
      <c r="G732" s="3">
        <f t="shared" si="14"/>
        <v>29758.366720000002</v>
      </c>
      <c r="H732" s="3">
        <f t="shared" si="15"/>
        <v>6.0000000001309672E-2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61083.5</v>
      </c>
      <c r="D734" s="2">
        <f>'PR-RAS'!E741</f>
        <v>50727.61</v>
      </c>
      <c r="E734" s="2">
        <v>0</v>
      </c>
      <c r="F734" s="2">
        <v>0</v>
      </c>
      <c r="G734" s="3">
        <f t="shared" si="14"/>
        <v>119140.88176</v>
      </c>
      <c r="H734" s="3">
        <f t="shared" si="15"/>
        <v>0.88999999999941792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4274.38</v>
      </c>
      <c r="D735" s="2">
        <f>'PR-RAS'!E742</f>
        <v>0</v>
      </c>
      <c r="E735" s="2">
        <v>0</v>
      </c>
      <c r="F735" s="2">
        <v>0</v>
      </c>
      <c r="G735" s="3">
        <f t="shared" si="14"/>
        <v>3137.3949200000002</v>
      </c>
      <c r="H735" s="3">
        <f t="shared" si="15"/>
        <v>0.38000000000010914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750</v>
      </c>
      <c r="E736" s="2">
        <v>0</v>
      </c>
      <c r="F736" s="2">
        <v>0</v>
      </c>
      <c r="G736" s="3">
        <f t="shared" ref="G736:G737" si="28">(B736/1000)*(C736*1+D736*2)</f>
        <v>1102.5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109039.41</v>
      </c>
      <c r="D753" s="2">
        <f>'PR-RAS'!E760</f>
        <v>102907.04</v>
      </c>
      <c r="E753" s="2">
        <v>0</v>
      </c>
      <c r="F753" s="2">
        <v>0</v>
      </c>
      <c r="G753" s="3">
        <f t="shared" si="14"/>
        <v>236769.82447999998</v>
      </c>
      <c r="H753" s="3">
        <f t="shared" si="15"/>
        <v>0.44999999999708962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40000</v>
      </c>
      <c r="D770" s="2">
        <f>'PR-RAS'!E777</f>
        <v>101162.15</v>
      </c>
      <c r="E770" s="2">
        <v>0</v>
      </c>
      <c r="F770" s="2">
        <v>0</v>
      </c>
      <c r="G770" s="3">
        <f t="shared" si="14"/>
        <v>186347.3867</v>
      </c>
      <c r="H770" s="3">
        <f t="shared" si="15"/>
        <v>0.14999999999417923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50192.800000000003</v>
      </c>
      <c r="D771" s="2">
        <f>'PR-RAS'!E778</f>
        <v>58534.91</v>
      </c>
      <c r="E771" s="2">
        <v>0</v>
      </c>
      <c r="F771" s="2">
        <v>0</v>
      </c>
      <c r="G771" s="3">
        <f t="shared" si="14"/>
        <v>128792.21739999999</v>
      </c>
      <c r="H771" s="3">
        <f t="shared" si="15"/>
        <v>0.28999999999359716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198742.97</v>
      </c>
      <c r="D773" s="2">
        <f>'PR-RAS'!E780</f>
        <v>278779.40999999997</v>
      </c>
      <c r="E773" s="2">
        <v>0</v>
      </c>
      <c r="F773" s="2">
        <v>0</v>
      </c>
      <c r="G773" s="3">
        <f t="shared" si="14"/>
        <v>583864.98187999998</v>
      </c>
      <c r="H773" s="3">
        <f t="shared" si="15"/>
        <v>0.43999999997322448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8625</v>
      </c>
      <c r="E775" s="2">
        <v>0</v>
      </c>
      <c r="F775" s="2">
        <v>0</v>
      </c>
      <c r="G775" s="3">
        <f t="shared" si="14"/>
        <v>13351.5</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3081.05</v>
      </c>
      <c r="D810" s="2">
        <f>'PR-RAS'!E817</f>
        <v>0</v>
      </c>
      <c r="E810" s="2">
        <v>0</v>
      </c>
      <c r="F810" s="2">
        <v>0</v>
      </c>
      <c r="G810" s="3">
        <f t="shared" si="14"/>
        <v>2492.5694500000004</v>
      </c>
      <c r="H810" s="3">
        <f t="shared" si="15"/>
        <v>5.0000000000181899E-2</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33365.14</v>
      </c>
      <c r="D811" s="2">
        <f>'PR-RAS'!E818</f>
        <v>0</v>
      </c>
      <c r="E811" s="2">
        <v>0</v>
      </c>
      <c r="F811" s="2">
        <v>0</v>
      </c>
      <c r="G811" s="3">
        <f t="shared" si="14"/>
        <v>27025.7634</v>
      </c>
      <c r="H811" s="3">
        <f t="shared" si="15"/>
        <v>0.13999999999941792</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195145.5</v>
      </c>
      <c r="D814" s="2">
        <f>'PR-RAS'!E821</f>
        <v>0</v>
      </c>
      <c r="E814" s="2">
        <v>0</v>
      </c>
      <c r="F814" s="2">
        <v>0</v>
      </c>
      <c r="G814" s="3">
        <f t="shared" si="14"/>
        <v>158653.29149999999</v>
      </c>
      <c r="H814" s="3">
        <f t="shared" si="15"/>
        <v>0.5</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2840.26</v>
      </c>
      <c r="D815" s="2">
        <f>'PR-RAS'!E822</f>
        <v>0</v>
      </c>
      <c r="E815" s="2">
        <v>0</v>
      </c>
      <c r="F815" s="2">
        <v>0</v>
      </c>
      <c r="G815" s="3">
        <f t="shared" si="14"/>
        <v>2311.9716400000002</v>
      </c>
      <c r="H815" s="3">
        <f t="shared" si="15"/>
        <v>0.26000000000021828</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351308.01</v>
      </c>
      <c r="D841" s="2">
        <f>'PR-RAS'!E848</f>
        <v>579820.15</v>
      </c>
      <c r="E841" s="2">
        <v>0</v>
      </c>
      <c r="F841" s="2">
        <v>0</v>
      </c>
      <c r="G841" s="3">
        <f t="shared" si="34"/>
        <v>1269196.5804000001</v>
      </c>
      <c r="H841" s="3">
        <f t="shared" si="35"/>
        <v>0.16000000003259629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4445681.34</v>
      </c>
      <c r="D843" s="2">
        <f>'PR-RAS'!E850</f>
        <v>663948.37</v>
      </c>
      <c r="E843" s="2">
        <v>0</v>
      </c>
      <c r="F843" s="2">
        <v>0</v>
      </c>
      <c r="G843" s="3">
        <f t="shared" si="34"/>
        <v>4861352.7433599997</v>
      </c>
      <c r="H843" s="3">
        <f t="shared" si="35"/>
        <v>0.70999999984633178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8320.2099999999991</v>
      </c>
      <c r="D847" s="2">
        <f>'PR-RAS'!E854</f>
        <v>3394</v>
      </c>
      <c r="E847" s="2">
        <v>0</v>
      </c>
      <c r="F847" s="2">
        <v>0</v>
      </c>
      <c r="G847" s="3">
        <f t="shared" si="34"/>
        <v>12781.54566</v>
      </c>
      <c r="H847" s="3">
        <f t="shared" si="35"/>
        <v>0.20999999999912689</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127522.61</v>
      </c>
      <c r="D848" s="2">
        <f>'PR-RAS'!E855</f>
        <v>7169.07</v>
      </c>
      <c r="E848" s="2">
        <v>0</v>
      </c>
      <c r="F848" s="2">
        <v>0</v>
      </c>
      <c r="G848" s="3">
        <f t="shared" si="34"/>
        <v>120156.05524999999</v>
      </c>
      <c r="H848" s="3">
        <f t="shared" si="35"/>
        <v>0.45999999999912689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6250360.3499999996</v>
      </c>
      <c r="D850" s="2">
        <f>'PR-RAS'!E857</f>
        <v>8067178.9299999997</v>
      </c>
      <c r="E850" s="2">
        <v>0</v>
      </c>
      <c r="F850" s="2">
        <v>0</v>
      </c>
      <c r="G850" s="3">
        <f t="shared" si="34"/>
        <v>19004625.760290001</v>
      </c>
      <c r="H850" s="3">
        <f t="shared" si="35"/>
        <v>0.41999999992549419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14427.47</v>
      </c>
      <c r="D866" s="2">
        <f>'PR-RAS'!E873</f>
        <v>4136.6000000000004</v>
      </c>
      <c r="E866" s="2">
        <v>0</v>
      </c>
      <c r="F866" s="2">
        <v>0</v>
      </c>
      <c r="G866" s="3">
        <f t="shared" si="34"/>
        <v>19636.079549999999</v>
      </c>
      <c r="H866" s="3">
        <f t="shared" si="35"/>
        <v>0.86999999999898137</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5894109.3300000001</v>
      </c>
      <c r="D906" s="2">
        <f>'PR-RAS'!E913</f>
        <v>0</v>
      </c>
      <c r="E906" s="2">
        <v>0</v>
      </c>
      <c r="F906" s="2">
        <v>0</v>
      </c>
      <c r="G906" s="3">
        <f t="shared" si="34"/>
        <v>5334168.9436499998</v>
      </c>
      <c r="H906" s="3">
        <f t="shared" si="35"/>
        <v>0.33000000007450581</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506000.42</v>
      </c>
      <c r="D935" s="2">
        <f>'PR-RAS'!E942</f>
        <v>525280</v>
      </c>
      <c r="E935" s="2">
        <v>0</v>
      </c>
      <c r="F935" s="2">
        <v>0</v>
      </c>
      <c r="G935" s="3">
        <f t="shared" si="34"/>
        <v>1453827.4322800001</v>
      </c>
      <c r="H935" s="3">
        <f t="shared" si="35"/>
        <v>0.41999999998370185</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1990842.16</v>
      </c>
      <c r="D974" s="2">
        <f>'PR-RAS'!E981</f>
        <v>1990842.16</v>
      </c>
      <c r="E974" s="2">
        <v>0</v>
      </c>
      <c r="F974" s="2">
        <v>0</v>
      </c>
      <c r="G974" s="3">
        <f t="shared" si="34"/>
        <v>5811268.265039999</v>
      </c>
      <c r="H974" s="3">
        <f t="shared" si="35"/>
        <v>0.31999999983236194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339444593.64999998</v>
      </c>
      <c r="D1011" s="7">
        <f>BILANCA!E6</f>
        <v>344102780.63</v>
      </c>
      <c r="E1011" s="7">
        <v>0</v>
      </c>
      <c r="F1011" s="7">
        <v>0</v>
      </c>
      <c r="G1011" s="8">
        <f t="shared" ref="G1011:G1306" si="38">B1011/1000*C1011+B1011/500*D1011</f>
        <v>1027650.15491</v>
      </c>
      <c r="H1011" s="8">
        <f t="shared" si="35"/>
        <v>0.72000002861022949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256526489.24000001</v>
      </c>
      <c r="D1012" s="2">
        <f>BILANCA!E7</f>
        <v>265908579.64999998</v>
      </c>
      <c r="E1012" s="2">
        <v>0</v>
      </c>
      <c r="F1012" s="2">
        <v>0</v>
      </c>
      <c r="G1012" s="3">
        <f t="shared" si="38"/>
        <v>1576687.2970799999</v>
      </c>
      <c r="H1012" s="3">
        <f t="shared" si="35"/>
        <v>0.59000003337860107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89553777.980000004</v>
      </c>
      <c r="D1013" s="2">
        <f>BILANCA!E8</f>
        <v>93222181.329999983</v>
      </c>
      <c r="E1013" s="2">
        <v>0</v>
      </c>
      <c r="F1013" s="2">
        <v>0</v>
      </c>
      <c r="G1013" s="3">
        <f t="shared" si="38"/>
        <v>827994.42191999999</v>
      </c>
      <c r="H1013" s="3">
        <f t="shared" si="35"/>
        <v>0.34999997913837433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79029279.510000005</v>
      </c>
      <c r="D1014" s="2">
        <f>BILANCA!E9</f>
        <v>82503495.599999994</v>
      </c>
      <c r="E1014" s="2">
        <v>0</v>
      </c>
      <c r="F1014" s="2">
        <v>0</v>
      </c>
      <c r="G1014" s="3">
        <f t="shared" si="38"/>
        <v>976145.08284000005</v>
      </c>
      <c r="H1014" s="3">
        <f t="shared" si="35"/>
        <v>0.89000000059604645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22678517.579999998</v>
      </c>
      <c r="D1015" s="2">
        <f>BILANCA!E10</f>
        <v>23459252.129999999</v>
      </c>
      <c r="E1015" s="2">
        <v>0</v>
      </c>
      <c r="F1015" s="2">
        <v>0</v>
      </c>
      <c r="G1015" s="3">
        <f t="shared" si="38"/>
        <v>347985.10920000001</v>
      </c>
      <c r="H1015" s="3">
        <f t="shared" si="35"/>
        <v>0.55000000074505806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12154019.109999999</v>
      </c>
      <c r="D1016" s="2">
        <f>BILANCA!E11</f>
        <v>12740566.4</v>
      </c>
      <c r="E1016" s="2">
        <v>0</v>
      </c>
      <c r="F1016" s="2">
        <v>0</v>
      </c>
      <c r="G1016" s="3">
        <f t="shared" si="38"/>
        <v>225810.91146</v>
      </c>
      <c r="H1016" s="3">
        <f t="shared" si="35"/>
        <v>0.50999999977648258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132397824.76000002</v>
      </c>
      <c r="D1017" s="2">
        <f>BILANCA!E12</f>
        <v>124756609.30999997</v>
      </c>
      <c r="E1017" s="2">
        <v>0</v>
      </c>
      <c r="F1017" s="2">
        <v>0</v>
      </c>
      <c r="G1017" s="3">
        <f t="shared" si="38"/>
        <v>2673377.3036599997</v>
      </c>
      <c r="H1017" s="3">
        <f t="shared" si="35"/>
        <v>0.54999995231628418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128386614.18000001</v>
      </c>
      <c r="D1018" s="2">
        <f>BILANCA!E13</f>
        <v>121741510.37999997</v>
      </c>
      <c r="E1018" s="2">
        <v>0</v>
      </c>
      <c r="F1018" s="2">
        <v>0</v>
      </c>
      <c r="G1018" s="3">
        <f t="shared" si="38"/>
        <v>2974957.0795199992</v>
      </c>
      <c r="H1018" s="3">
        <f t="shared" si="35"/>
        <v>0.5599999725818634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12751915.939999999</v>
      </c>
      <c r="D1019" s="2">
        <f>BILANCA!E14</f>
        <v>12683947.250000002</v>
      </c>
      <c r="E1019" s="2">
        <v>0</v>
      </c>
      <c r="F1019" s="2">
        <v>0</v>
      </c>
      <c r="G1019" s="3">
        <f t="shared" si="38"/>
        <v>343078.29395999998</v>
      </c>
      <c r="H1019" s="3">
        <f t="shared" si="35"/>
        <v>0.31000000238418579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58158864.490000002</v>
      </c>
      <c r="D1020" s="2">
        <f>BILANCA!E15</f>
        <v>58321157.259999998</v>
      </c>
      <c r="E1020" s="2">
        <v>0</v>
      </c>
      <c r="F1020" s="2">
        <v>0</v>
      </c>
      <c r="G1020" s="3">
        <f t="shared" si="38"/>
        <v>1748011.7900999999</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135004318.50999999</v>
      </c>
      <c r="D1021" s="2">
        <f>BILANCA!E16</f>
        <v>135004318.50999999</v>
      </c>
      <c r="E1021" s="2">
        <v>0</v>
      </c>
      <c r="F1021" s="2">
        <v>0</v>
      </c>
      <c r="G1021" s="3">
        <f t="shared" si="38"/>
        <v>4455142.5108299991</v>
      </c>
      <c r="H1021" s="3">
        <f t="shared" si="35"/>
        <v>0.98000001907348633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29649695.800000001</v>
      </c>
      <c r="D1022" s="2">
        <f>BILANCA!E17</f>
        <v>29817427.449999999</v>
      </c>
      <c r="E1022" s="2">
        <v>0</v>
      </c>
      <c r="F1022" s="2">
        <v>0</v>
      </c>
      <c r="G1022" s="3">
        <f t="shared" si="38"/>
        <v>1071414.6084</v>
      </c>
      <c r="H1022" s="3">
        <f t="shared" si="35"/>
        <v>0.64999999850988388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107178180.56</v>
      </c>
      <c r="D1023" s="2">
        <f>BILANCA!E18</f>
        <v>114085340.09</v>
      </c>
      <c r="E1023" s="2">
        <v>0</v>
      </c>
      <c r="F1023" s="2">
        <v>0</v>
      </c>
      <c r="G1023" s="3">
        <f t="shared" si="38"/>
        <v>4359535.1896199994</v>
      </c>
      <c r="H1023" s="3">
        <f t="shared" si="35"/>
        <v>0.5300000011920929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2953983.8599999994</v>
      </c>
      <c r="D1024" s="2">
        <f>BILANCA!E19</f>
        <v>2162382.3199999994</v>
      </c>
      <c r="E1024" s="2">
        <v>0</v>
      </c>
      <c r="F1024" s="2">
        <v>0</v>
      </c>
      <c r="G1024" s="3">
        <f t="shared" si="38"/>
        <v>101902.47899999996</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3677936.3</v>
      </c>
      <c r="D1025" s="2">
        <f>BILANCA!E20</f>
        <v>3721281.12</v>
      </c>
      <c r="E1025" s="2">
        <v>0</v>
      </c>
      <c r="F1025" s="2">
        <v>0</v>
      </c>
      <c r="G1025" s="3">
        <f t="shared" si="38"/>
        <v>166807.47810000001</v>
      </c>
      <c r="H1025" s="3">
        <f t="shared" si="35"/>
        <v>0.41999999992549419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2186454.34</v>
      </c>
      <c r="D1026" s="2">
        <f>BILANCA!E21</f>
        <v>2185658.5</v>
      </c>
      <c r="E1026" s="2">
        <v>0</v>
      </c>
      <c r="F1026" s="2">
        <v>0</v>
      </c>
      <c r="G1026" s="3">
        <f t="shared" si="38"/>
        <v>104924.34143999999</v>
      </c>
      <c r="H1026" s="3">
        <f t="shared" si="35"/>
        <v>0.83999999985098839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222554.5</v>
      </c>
      <c r="D1027" s="2">
        <f>BILANCA!E22</f>
        <v>222554.5</v>
      </c>
      <c r="E1027" s="2">
        <v>0</v>
      </c>
      <c r="F1027" s="2">
        <v>0</v>
      </c>
      <c r="G1027" s="3">
        <f t="shared" si="38"/>
        <v>11350.279500000001</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164548.26</v>
      </c>
      <c r="D1029" s="2">
        <f>BILANCA!E24</f>
        <v>171029.51</v>
      </c>
      <c r="E1029" s="2">
        <v>0</v>
      </c>
      <c r="F1029" s="2">
        <v>0</v>
      </c>
      <c r="G1029" s="3">
        <f t="shared" si="38"/>
        <v>9625.5383199999997</v>
      </c>
      <c r="H1029" s="3">
        <f t="shared" si="35"/>
        <v>0.75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157730.39000000001</v>
      </c>
      <c r="D1030" s="2">
        <f>BILANCA!E25</f>
        <v>150761.81</v>
      </c>
      <c r="E1030" s="2">
        <v>0</v>
      </c>
      <c r="F1030" s="2">
        <v>0</v>
      </c>
      <c r="G1030" s="3">
        <f t="shared" si="38"/>
        <v>9185.0802000000003</v>
      </c>
      <c r="H1030" s="3">
        <f t="shared" si="35"/>
        <v>0.58000000001629815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1786675.92</v>
      </c>
      <c r="D1031" s="2">
        <f>BILANCA!E26</f>
        <v>1853111.75</v>
      </c>
      <c r="E1031" s="2">
        <v>0</v>
      </c>
      <c r="F1031" s="2">
        <v>0</v>
      </c>
      <c r="G1031" s="3">
        <f t="shared" si="38"/>
        <v>115350.88782</v>
      </c>
      <c r="H1031" s="3">
        <f t="shared" si="35"/>
        <v>0.33000000007450581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5241915.8499999996</v>
      </c>
      <c r="D1033" s="2">
        <f>BILANCA!E28</f>
        <v>6142014.8700000001</v>
      </c>
      <c r="E1033" s="2">
        <v>0</v>
      </c>
      <c r="F1033" s="2">
        <v>0</v>
      </c>
      <c r="G1033" s="3">
        <f t="shared" si="38"/>
        <v>403096.74857</v>
      </c>
      <c r="H1033" s="3">
        <f t="shared" si="35"/>
        <v>0.28000000026077032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25422.760000000002</v>
      </c>
      <c r="D1034" s="2">
        <f>BILANCA!E29</f>
        <v>18361.400000000001</v>
      </c>
      <c r="E1034" s="2">
        <v>0</v>
      </c>
      <c r="F1034" s="2">
        <v>0</v>
      </c>
      <c r="G1034" s="3">
        <f t="shared" si="38"/>
        <v>1491.4934400000002</v>
      </c>
      <c r="H1034" s="3">
        <f t="shared" si="35"/>
        <v>0.63999999999941792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77198.75</v>
      </c>
      <c r="D1035" s="2">
        <f>BILANCA!E30</f>
        <v>77198.75</v>
      </c>
      <c r="E1035" s="2">
        <v>0</v>
      </c>
      <c r="F1035" s="2">
        <v>0</v>
      </c>
      <c r="G1035" s="3">
        <f t="shared" si="38"/>
        <v>5789.90625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51775.99</v>
      </c>
      <c r="D1039" s="2">
        <f>BILANCA!E34</f>
        <v>58837.35</v>
      </c>
      <c r="E1039" s="2">
        <v>0</v>
      </c>
      <c r="F1039" s="2">
        <v>0</v>
      </c>
      <c r="G1039" s="3">
        <f t="shared" si="38"/>
        <v>4914.0700099999995</v>
      </c>
      <c r="H1039" s="3">
        <f t="shared" si="35"/>
        <v>0.36000000000058208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285070.26</v>
      </c>
      <c r="D1040" s="2">
        <f>BILANCA!E35</f>
        <v>285870.26</v>
      </c>
      <c r="E1040" s="2">
        <v>0</v>
      </c>
      <c r="F1040" s="2">
        <v>0</v>
      </c>
      <c r="G1040" s="3">
        <f t="shared" si="38"/>
        <v>25704.323400000001</v>
      </c>
      <c r="H1040" s="3">
        <f t="shared" si="35"/>
        <v>0.52000000001862645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285070.26</v>
      </c>
      <c r="D1042" s="2">
        <f>BILANCA!E37</f>
        <v>285870.26</v>
      </c>
      <c r="E1042" s="2">
        <v>0</v>
      </c>
      <c r="F1042" s="2">
        <v>0</v>
      </c>
      <c r="G1042" s="3">
        <f t="shared" si="38"/>
        <v>27417.944960000001</v>
      </c>
      <c r="H1042" s="3">
        <f t="shared" si="35"/>
        <v>0.52000000001862645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6870.4</v>
      </c>
      <c r="D1046" s="2">
        <f>BILANCA!E41</f>
        <v>70678.649999999994</v>
      </c>
      <c r="E1046" s="2">
        <v>0</v>
      </c>
      <c r="F1046" s="2">
        <v>0</v>
      </c>
      <c r="G1046" s="3">
        <f t="shared" si="38"/>
        <v>5336.1971999999987</v>
      </c>
      <c r="H1046" s="3">
        <f t="shared" si="35"/>
        <v>0.75000000000545697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6870.4</v>
      </c>
      <c r="D1047" s="2">
        <f>BILANCA!E42</f>
        <v>70678.649999999994</v>
      </c>
      <c r="E1047" s="2">
        <v>0</v>
      </c>
      <c r="F1047" s="2">
        <v>0</v>
      </c>
      <c r="G1047" s="3">
        <f t="shared" si="38"/>
        <v>5484.4249</v>
      </c>
      <c r="H1047" s="3">
        <f t="shared" si="35"/>
        <v>0.75000000000545697</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739863.3</v>
      </c>
      <c r="D1050" s="2">
        <f>BILANCA!E45</f>
        <v>477806.29999999981</v>
      </c>
      <c r="E1050" s="2">
        <v>0</v>
      </c>
      <c r="F1050" s="2">
        <v>0</v>
      </c>
      <c r="G1050" s="3">
        <f t="shared" si="38"/>
        <v>67819.035999999993</v>
      </c>
      <c r="H1050" s="3">
        <f t="shared" si="35"/>
        <v>0.59999999986030161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1176644.28</v>
      </c>
      <c r="D1052" s="2">
        <f>BILANCA!E47</f>
        <v>1176913.28</v>
      </c>
      <c r="E1052" s="2">
        <v>0</v>
      </c>
      <c r="F1052" s="2">
        <v>0</v>
      </c>
      <c r="G1052" s="3">
        <f t="shared" si="38"/>
        <v>148279.77528</v>
      </c>
      <c r="H1052" s="3">
        <f t="shared" si="35"/>
        <v>0.56000000005587935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1644637.51</v>
      </c>
      <c r="D1053" s="2">
        <f>BILANCA!E48</f>
        <v>1649747.34</v>
      </c>
      <c r="E1053" s="2">
        <v>0</v>
      </c>
      <c r="F1053" s="2">
        <v>0</v>
      </c>
      <c r="G1053" s="3">
        <f t="shared" si="38"/>
        <v>212597.68416999999</v>
      </c>
      <c r="H1053" s="3">
        <f t="shared" si="35"/>
        <v>0.83000000007450581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1947.71</v>
      </c>
      <c r="D1054" s="2">
        <f>BILANCA!E49</f>
        <v>1947.71</v>
      </c>
      <c r="E1054" s="2">
        <v>0</v>
      </c>
      <c r="F1054" s="2">
        <v>0</v>
      </c>
      <c r="G1054" s="3">
        <f t="shared" si="38"/>
        <v>257.09771999999998</v>
      </c>
      <c r="H1054" s="3">
        <f t="shared" si="35"/>
        <v>0.57999999999992724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2083366.2</v>
      </c>
      <c r="D1055" s="2">
        <f>BILANCA!E50</f>
        <v>2350802.0300000003</v>
      </c>
      <c r="E1055" s="2">
        <v>0</v>
      </c>
      <c r="F1055" s="2">
        <v>0</v>
      </c>
      <c r="G1055" s="3">
        <f t="shared" si="38"/>
        <v>305323.6617</v>
      </c>
      <c r="H1055" s="3">
        <f t="shared" si="35"/>
        <v>0.23000000021420419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115206.69</v>
      </c>
      <c r="D1059" s="2">
        <f>BILANCA!E54</f>
        <v>115792.42</v>
      </c>
      <c r="E1059" s="2">
        <v>0</v>
      </c>
      <c r="F1059" s="2">
        <v>0</v>
      </c>
      <c r="G1059" s="3">
        <f t="shared" si="38"/>
        <v>16992.784970000001</v>
      </c>
      <c r="H1059" s="3">
        <f t="shared" si="35"/>
        <v>0.72999999999592546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115206.69</v>
      </c>
      <c r="D1060" s="2">
        <f>BILANCA!E55</f>
        <v>115792.42</v>
      </c>
      <c r="E1060" s="2">
        <v>0</v>
      </c>
      <c r="F1060" s="2">
        <v>0</v>
      </c>
      <c r="G1060" s="3">
        <f t="shared" si="38"/>
        <v>17339.576500000003</v>
      </c>
      <c r="H1060" s="3">
        <f t="shared" si="35"/>
        <v>0.72999999999592546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34574886.5</v>
      </c>
      <c r="D1061" s="2">
        <f>BILANCA!E56</f>
        <v>47929789.010000005</v>
      </c>
      <c r="E1061" s="2">
        <v>0</v>
      </c>
      <c r="F1061" s="2">
        <v>0</v>
      </c>
      <c r="G1061" s="3">
        <f t="shared" si="38"/>
        <v>6652157.6905200006</v>
      </c>
      <c r="H1061" s="3">
        <f t="shared" si="35"/>
        <v>0.51000000536441803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34553982.659999996</v>
      </c>
      <c r="D1062" s="2">
        <f>BILANCA!E57</f>
        <v>47908885.170000002</v>
      </c>
      <c r="E1062" s="2">
        <v>0</v>
      </c>
      <c r="F1062" s="2">
        <v>0</v>
      </c>
      <c r="G1062" s="3">
        <f t="shared" si="38"/>
        <v>6779331.1559999995</v>
      </c>
      <c r="H1062" s="3">
        <f t="shared" si="35"/>
        <v>0.51000000536441803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20903.84</v>
      </c>
      <c r="D1063" s="2">
        <f>BILANCA!E58</f>
        <v>20903.84</v>
      </c>
      <c r="E1063" s="2">
        <v>0</v>
      </c>
      <c r="F1063" s="2">
        <v>0</v>
      </c>
      <c r="G1063" s="3">
        <f t="shared" si="38"/>
        <v>3323.7105600000004</v>
      </c>
      <c r="H1063" s="3">
        <f t="shared" si="35"/>
        <v>0.31999999999970896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82918104.409999996</v>
      </c>
      <c r="D1074" s="2">
        <f>BILANCA!E69</f>
        <v>78194200.979999989</v>
      </c>
      <c r="E1074" s="2">
        <v>0</v>
      </c>
      <c r="F1074" s="2">
        <v>0</v>
      </c>
      <c r="G1074" s="3">
        <f t="shared" si="38"/>
        <v>15315616.407679999</v>
      </c>
      <c r="H1074" s="3">
        <f t="shared" si="35"/>
        <v>0.43000000715255737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21832130.579999998</v>
      </c>
      <c r="D1075" s="2">
        <f>BILANCA!E70</f>
        <v>17815953.599999998</v>
      </c>
      <c r="E1075" s="2">
        <v>0</v>
      </c>
      <c r="F1075" s="2">
        <v>0</v>
      </c>
      <c r="G1075" s="3">
        <f t="shared" si="38"/>
        <v>3735162.4556999998</v>
      </c>
      <c r="H1075" s="3">
        <f t="shared" si="35"/>
        <v>0.82000000402331352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17052156.439999998</v>
      </c>
      <c r="D1076" s="2">
        <f>BILANCA!E71</f>
        <v>13836067.869999999</v>
      </c>
      <c r="E1076" s="2">
        <v>0</v>
      </c>
      <c r="F1076" s="2">
        <v>0</v>
      </c>
      <c r="G1076" s="3">
        <f t="shared" si="38"/>
        <v>2951803.28388</v>
      </c>
      <c r="H1076" s="3">
        <f t="shared" si="35"/>
        <v>0.56999999843537807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17052156.439999998</v>
      </c>
      <c r="D1078" s="2">
        <f>BILANCA!E73</f>
        <v>13836067.869999999</v>
      </c>
      <c r="E1078" s="2">
        <v>0</v>
      </c>
      <c r="F1078" s="2">
        <v>0</v>
      </c>
      <c r="G1078" s="3">
        <f t="shared" si="38"/>
        <v>3041251.8682399997</v>
      </c>
      <c r="H1078" s="3">
        <f t="shared" si="35"/>
        <v>0.56999999843537807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4779813.92</v>
      </c>
      <c r="D1081" s="2">
        <f>BILANCA!E76</f>
        <v>3979885.7299999995</v>
      </c>
      <c r="E1081" s="2">
        <v>0</v>
      </c>
      <c r="F1081" s="2">
        <v>0</v>
      </c>
      <c r="G1081" s="3">
        <f t="shared" si="38"/>
        <v>904510.56197999977</v>
      </c>
      <c r="H1081" s="3">
        <f t="shared" si="35"/>
        <v>0.35000000055879354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4617809.04</v>
      </c>
      <c r="D1082" s="2">
        <f>BILANCA!E77</f>
        <v>3817880.8499999996</v>
      </c>
      <c r="E1082" s="2">
        <v>0</v>
      </c>
      <c r="F1082" s="2">
        <v>0</v>
      </c>
      <c r="G1082" s="3">
        <f t="shared" ref="G1082:G1084" si="39">B1082/1000*C1082+B1082/500*D1082</f>
        <v>882257.0932799998</v>
      </c>
      <c r="H1082" s="3">
        <f t="shared" ref="H1082:H1084" si="40">ABS(C1082-ROUND(C1082,0))+ABS(D1082-ROUND(D1082,0))</f>
        <v>0.19000000040978193</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162004.88</v>
      </c>
      <c r="D1083" s="2">
        <f>BILANCA!E78</f>
        <v>162004.88</v>
      </c>
      <c r="E1083" s="2">
        <v>0</v>
      </c>
      <c r="F1083" s="2">
        <v>0</v>
      </c>
      <c r="G1083" s="3">
        <f t="shared" si="39"/>
        <v>35479.068719999996</v>
      </c>
      <c r="H1083" s="3">
        <f t="shared" si="40"/>
        <v>0.23999999999068677</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160.22</v>
      </c>
      <c r="D1085" s="2">
        <f>BILANCA!E80</f>
        <v>0</v>
      </c>
      <c r="E1085" s="2">
        <v>0</v>
      </c>
      <c r="F1085" s="2">
        <v>0</v>
      </c>
      <c r="G1085" s="3">
        <f t="shared" si="38"/>
        <v>12.016499999999999</v>
      </c>
      <c r="H1085" s="3">
        <f t="shared" si="35"/>
        <v>0.21999999999999886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970611.87</v>
      </c>
      <c r="D1087" s="2">
        <f>BILANCA!E82</f>
        <v>903685.04999999993</v>
      </c>
      <c r="E1087" s="2">
        <v>0</v>
      </c>
      <c r="F1087" s="2">
        <v>0</v>
      </c>
      <c r="G1087" s="3">
        <f t="shared" si="38"/>
        <v>213904.61168999999</v>
      </c>
      <c r="H1087" s="3">
        <f t="shared" si="35"/>
        <v>0.17999999993480742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5494.8</v>
      </c>
      <c r="D1090" s="2">
        <f>BILANCA!E85</f>
        <v>4482.1899999999996</v>
      </c>
      <c r="E1090" s="2">
        <v>0</v>
      </c>
      <c r="F1090" s="2">
        <v>0</v>
      </c>
      <c r="G1090" s="3">
        <f t="shared" si="38"/>
        <v>1156.7344000000001</v>
      </c>
      <c r="H1090" s="3">
        <f t="shared" si="35"/>
        <v>0.38999999999941792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965117.07</v>
      </c>
      <c r="D1092" s="2">
        <f>BILANCA!E87</f>
        <v>899202.86</v>
      </c>
      <c r="E1092" s="2">
        <v>0</v>
      </c>
      <c r="F1092" s="2">
        <v>0</v>
      </c>
      <c r="G1092" s="3">
        <f t="shared" si="38"/>
        <v>226608.86878000002</v>
      </c>
      <c r="H1092" s="3">
        <f t="shared" si="35"/>
        <v>0.2099999999627471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3226351.09</v>
      </c>
      <c r="D1093" s="2">
        <f>BILANCA!E88</f>
        <v>3614904.73</v>
      </c>
      <c r="E1093" s="2">
        <v>0</v>
      </c>
      <c r="F1093" s="2">
        <v>0</v>
      </c>
      <c r="G1093" s="3">
        <f t="shared" si="38"/>
        <v>867861.32565000001</v>
      </c>
      <c r="H1093" s="3">
        <f t="shared" si="35"/>
        <v>0.35999999986961484</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3226351.09</v>
      </c>
      <c r="D1094" s="2">
        <f>BILANCA!E89</f>
        <v>3614904.73</v>
      </c>
      <c r="E1094" s="2">
        <v>0</v>
      </c>
      <c r="F1094" s="2">
        <v>0</v>
      </c>
      <c r="G1094" s="3">
        <f t="shared" si="38"/>
        <v>878317.48620000004</v>
      </c>
      <c r="H1094" s="3">
        <f t="shared" si="35"/>
        <v>0.35999999986961484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3226351.09</v>
      </c>
      <c r="D1095" s="2">
        <f>BILANCA!E90</f>
        <v>3614904.73</v>
      </c>
      <c r="E1095" s="2">
        <v>0</v>
      </c>
      <c r="F1095" s="2">
        <v>0</v>
      </c>
      <c r="G1095" s="3">
        <f t="shared" si="38"/>
        <v>888773.64675000007</v>
      </c>
      <c r="H1095" s="3">
        <f t="shared" si="35"/>
        <v>0.35999999986961484</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46093851.609999999</v>
      </c>
      <c r="D1140" s="2">
        <f>BILANCA!E135</f>
        <v>46096025.420000002</v>
      </c>
      <c r="E1140" s="2">
        <v>0</v>
      </c>
      <c r="F1140" s="2">
        <v>0</v>
      </c>
      <c r="G1140" s="3">
        <f t="shared" si="38"/>
        <v>17977167.318500001</v>
      </c>
      <c r="H1140" s="3">
        <f t="shared" si="41"/>
        <v>0.81000000238418579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46093851.609999999</v>
      </c>
      <c r="D1141" s="2">
        <f>BILANCA!E136</f>
        <v>46096025.420000002</v>
      </c>
      <c r="E1141" s="2">
        <v>0</v>
      </c>
      <c r="F1141" s="2">
        <v>0</v>
      </c>
      <c r="G1141" s="3">
        <f t="shared" si="38"/>
        <v>18115453.22095</v>
      </c>
      <c r="H1141" s="3">
        <f t="shared" si="41"/>
        <v>0.81000000238418579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46093851.609999999</v>
      </c>
      <c r="D1145" s="2">
        <f>BILANCA!E140</f>
        <v>46096025.420000002</v>
      </c>
      <c r="E1145" s="2">
        <v>0</v>
      </c>
      <c r="F1145" s="2">
        <v>0</v>
      </c>
      <c r="G1145" s="3">
        <f t="shared" si="38"/>
        <v>18668596.830750003</v>
      </c>
      <c r="H1145" s="3">
        <f t="shared" si="41"/>
        <v>0.81000000238418579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7865747.8199999984</v>
      </c>
      <c r="D1152" s="2">
        <f>BILANCA!E147</f>
        <v>7706764.3299999963</v>
      </c>
      <c r="E1152" s="2">
        <v>0</v>
      </c>
      <c r="F1152" s="2">
        <v>0</v>
      </c>
      <c r="G1152" s="3">
        <f t="shared" si="38"/>
        <v>3305657.2601599982</v>
      </c>
      <c r="H1152" s="3">
        <f t="shared" si="41"/>
        <v>0.50999999791383743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1851706.54</v>
      </c>
      <c r="D1153" s="2">
        <f>BILANCA!E148</f>
        <v>2025351.31</v>
      </c>
      <c r="E1153" s="2">
        <v>0</v>
      </c>
      <c r="F1153" s="2">
        <v>0</v>
      </c>
      <c r="G1153" s="3">
        <f t="shared" si="38"/>
        <v>844044.50987999991</v>
      </c>
      <c r="H1153" s="3">
        <f t="shared" si="41"/>
        <v>0.77000000001862645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1121548.96</v>
      </c>
      <c r="D1155" s="2">
        <f>BILANCA!E150</f>
        <v>2461117.3200000003</v>
      </c>
      <c r="E1155" s="2">
        <v>0</v>
      </c>
      <c r="F1155" s="2">
        <v>0</v>
      </c>
      <c r="G1155" s="3">
        <f t="shared" si="38"/>
        <v>876348.62199999997</v>
      </c>
      <c r="H1155" s="3">
        <f t="shared" si="41"/>
        <v>0.36000000033527613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97187.09</v>
      </c>
      <c r="D1157" s="2">
        <f>BILANCA!E152</f>
        <v>160099.37</v>
      </c>
      <c r="E1157" s="2">
        <v>0</v>
      </c>
      <c r="F1157" s="2">
        <v>0</v>
      </c>
      <c r="G1157" s="3">
        <f t="shared" si="38"/>
        <v>61355.717009999993</v>
      </c>
      <c r="H1157" s="3">
        <f t="shared" si="41"/>
        <v>0.45999999999185093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431202.97</v>
      </c>
      <c r="D1158" s="2">
        <f>BILANCA!E153</f>
        <v>590257.83000000007</v>
      </c>
      <c r="E1158" s="2">
        <v>0</v>
      </c>
      <c r="F1158" s="2">
        <v>0</v>
      </c>
      <c r="G1158" s="3">
        <f t="shared" si="38"/>
        <v>238534.35723999998</v>
      </c>
      <c r="H1158" s="3">
        <f t="shared" si="41"/>
        <v>0.19999999995343387</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64760.4</v>
      </c>
      <c r="D1159" s="2">
        <f>BILANCA!E154</f>
        <v>73296.05</v>
      </c>
      <c r="E1159" s="2">
        <v>0</v>
      </c>
      <c r="F1159" s="2">
        <v>0</v>
      </c>
      <c r="G1159" s="3">
        <f t="shared" si="38"/>
        <v>31491.522499999999</v>
      </c>
      <c r="H1159" s="3">
        <f t="shared" si="41"/>
        <v>0.45000000000436557</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1592.3</v>
      </c>
      <c r="D1160" s="2">
        <f>BILANCA!E155</f>
        <v>0</v>
      </c>
      <c r="E1160" s="2">
        <v>0</v>
      </c>
      <c r="F1160" s="2">
        <v>0</v>
      </c>
      <c r="G1160" s="3">
        <f t="shared" si="38"/>
        <v>238.84499999999997</v>
      </c>
      <c r="H1160" s="3">
        <f t="shared" si="41"/>
        <v>0.29999999999995453</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526806.19999999995</v>
      </c>
      <c r="D1163" s="2">
        <f>BILANCA!E158</f>
        <v>1637464.07</v>
      </c>
      <c r="E1163" s="2">
        <v>0</v>
      </c>
      <c r="F1163" s="2">
        <v>0</v>
      </c>
      <c r="G1163" s="3">
        <f t="shared" si="38"/>
        <v>581665.35401999997</v>
      </c>
      <c r="H1163" s="3">
        <f t="shared" si="41"/>
        <v>0.27000000001862645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8747796.1500000004</v>
      </c>
      <c r="D1164" s="2">
        <f>BILANCA!E159</f>
        <v>8612663.5399999991</v>
      </c>
      <c r="E1164" s="2">
        <v>0</v>
      </c>
      <c r="F1164" s="2">
        <v>0</v>
      </c>
      <c r="G1164" s="3">
        <f t="shared" si="38"/>
        <v>3999860.9774199999</v>
      </c>
      <c r="H1164" s="3">
        <f t="shared" si="41"/>
        <v>0.6100000012665987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10173109.32</v>
      </c>
      <c r="D1165" s="2">
        <f>BILANCA!E160</f>
        <v>10636564.57</v>
      </c>
      <c r="E1165" s="2">
        <v>0</v>
      </c>
      <c r="F1165" s="2">
        <v>0</v>
      </c>
      <c r="G1165" s="3">
        <f t="shared" si="38"/>
        <v>4874166.9613000005</v>
      </c>
      <c r="H1165" s="3">
        <f t="shared" si="41"/>
        <v>0.75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4642.7</v>
      </c>
      <c r="D1168" s="2">
        <f>BILANCA!E163</f>
        <v>11073.74</v>
      </c>
      <c r="E1168" s="2">
        <v>0</v>
      </c>
      <c r="F1168" s="2">
        <v>0</v>
      </c>
      <c r="G1168" s="3">
        <f t="shared" si="38"/>
        <v>4232.8484399999998</v>
      </c>
      <c r="H1168" s="3">
        <f t="shared" si="41"/>
        <v>0.56000000000040018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14033055.85</v>
      </c>
      <c r="D1169" s="2">
        <f>BILANCA!E164</f>
        <v>16040006.15</v>
      </c>
      <c r="E1169" s="2">
        <v>0</v>
      </c>
      <c r="F1169" s="2">
        <v>0</v>
      </c>
      <c r="G1169" s="3">
        <f t="shared" si="38"/>
        <v>7331977.8358500004</v>
      </c>
      <c r="H1169" s="3">
        <f t="shared" si="41"/>
        <v>0.30000000074505806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2379613.3199999998</v>
      </c>
      <c r="D1170" s="2">
        <f>BILANCA!E165</f>
        <v>2056867.85</v>
      </c>
      <c r="E1170" s="2">
        <v>0</v>
      </c>
      <c r="F1170" s="2">
        <v>0</v>
      </c>
      <c r="G1170" s="3">
        <f t="shared" si="38"/>
        <v>1038935.8432</v>
      </c>
      <c r="H1170" s="3">
        <f t="shared" si="41"/>
        <v>0.46999999973922968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3843.77</v>
      </c>
      <c r="D1171" s="2">
        <f>BILANCA!E166</f>
        <v>30005.4</v>
      </c>
      <c r="E1171" s="2">
        <v>0</v>
      </c>
      <c r="F1171" s="2">
        <v>0</v>
      </c>
      <c r="G1171" s="3">
        <f t="shared" si="38"/>
        <v>10280.585770000002</v>
      </c>
      <c r="H1171" s="3">
        <f t="shared" si="41"/>
        <v>0.63000000000147338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2481798.4</v>
      </c>
      <c r="D1172" s="2">
        <f>BILANCA!E167</f>
        <v>2121261.9300000002</v>
      </c>
      <c r="E1172" s="2">
        <v>0</v>
      </c>
      <c r="F1172" s="2">
        <v>0</v>
      </c>
      <c r="G1172" s="3">
        <f t="shared" si="38"/>
        <v>1089340.2061200002</v>
      </c>
      <c r="H1172" s="3">
        <f t="shared" si="41"/>
        <v>0.46999999973922968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106028.85</v>
      </c>
      <c r="D1175" s="2">
        <f>BILANCA!E170</f>
        <v>94399.48</v>
      </c>
      <c r="E1175" s="2">
        <v>0</v>
      </c>
      <c r="F1175" s="2">
        <v>0</v>
      </c>
      <c r="G1175" s="3">
        <f t="shared" si="38"/>
        <v>48646.588650000005</v>
      </c>
      <c r="H1175" s="3">
        <f t="shared" si="41"/>
        <v>0.6299999999901047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549798.12</v>
      </c>
      <c r="D1176" s="2">
        <f>BILANCA!E171</f>
        <v>0</v>
      </c>
      <c r="E1176" s="2">
        <v>0</v>
      </c>
      <c r="F1176" s="2">
        <v>0</v>
      </c>
      <c r="G1176" s="3">
        <f t="shared" si="38"/>
        <v>91266.48792</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549798.12</v>
      </c>
      <c r="D1179" s="2">
        <f>BILANCA!E174</f>
        <v>0</v>
      </c>
      <c r="E1179" s="2">
        <v>0</v>
      </c>
      <c r="F1179" s="2">
        <v>0</v>
      </c>
      <c r="G1179" s="3">
        <f t="shared" si="38"/>
        <v>92915.882280000005</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339444593.65000004</v>
      </c>
      <c r="D1180" s="2">
        <f>BILANCA!E176</f>
        <v>344102780.63000005</v>
      </c>
      <c r="E1180" s="2">
        <v>0</v>
      </c>
      <c r="F1180" s="2">
        <v>0</v>
      </c>
      <c r="G1180" s="3">
        <f t="shared" si="38"/>
        <v>174700526.33470005</v>
      </c>
      <c r="H1180" s="3">
        <f t="shared" si="41"/>
        <v>0.71999990940093994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22998896.66</v>
      </c>
      <c r="D1181" s="2">
        <f>BILANCA!E177</f>
        <v>24568530.989999998</v>
      </c>
      <c r="E1181" s="2">
        <v>0</v>
      </c>
      <c r="F1181" s="2">
        <v>0</v>
      </c>
      <c r="G1181" s="3">
        <f t="shared" si="38"/>
        <v>12335248.927440001</v>
      </c>
      <c r="H1181" s="3">
        <f t="shared" si="41"/>
        <v>0.35000000149011612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2443242.3199999998</v>
      </c>
      <c r="D1182" s="2">
        <f>BILANCA!E178</f>
        <v>3015695.4800000004</v>
      </c>
      <c r="E1182" s="2">
        <v>0</v>
      </c>
      <c r="F1182" s="2">
        <v>0</v>
      </c>
      <c r="G1182" s="3">
        <f t="shared" si="38"/>
        <v>1457636.9241599999</v>
      </c>
      <c r="H1182" s="3">
        <f t="shared" si="41"/>
        <v>0.80000000027939677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544695.47</v>
      </c>
      <c r="D1183" s="2">
        <f>BILANCA!E179</f>
        <v>544502.53</v>
      </c>
      <c r="E1183" s="2">
        <v>0</v>
      </c>
      <c r="F1183" s="2">
        <v>0</v>
      </c>
      <c r="G1183" s="3">
        <f t="shared" si="38"/>
        <v>282630.19169000001</v>
      </c>
      <c r="H1183" s="3">
        <f t="shared" si="41"/>
        <v>0.93999999994412065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1125536.6299999999</v>
      </c>
      <c r="D1184" s="2">
        <f>BILANCA!E180</f>
        <v>1400695.6800000002</v>
      </c>
      <c r="E1184" s="2">
        <v>0</v>
      </c>
      <c r="F1184" s="2">
        <v>0</v>
      </c>
      <c r="G1184" s="3">
        <f t="shared" si="38"/>
        <v>683285.47025999997</v>
      </c>
      <c r="H1184" s="3">
        <f t="shared" si="41"/>
        <v>0.68999999994412065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8305.61</v>
      </c>
      <c r="D1185" s="2">
        <f>BILANCA!E181</f>
        <v>42.039999999999992</v>
      </c>
      <c r="E1185" s="2">
        <v>0</v>
      </c>
      <c r="F1185" s="2">
        <v>0</v>
      </c>
      <c r="G1185" s="3">
        <f t="shared" si="38"/>
        <v>1468.1957499999999</v>
      </c>
      <c r="H1185" s="3">
        <f t="shared" si="41"/>
        <v>0.42999999999940997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8305.61</v>
      </c>
      <c r="D1188" s="2">
        <f>BILANCA!E184</f>
        <v>42.039999999999992</v>
      </c>
      <c r="E1188" s="2">
        <v>0</v>
      </c>
      <c r="F1188" s="2">
        <v>0</v>
      </c>
      <c r="G1188" s="3">
        <f t="shared" si="38"/>
        <v>1493.36482</v>
      </c>
      <c r="H1188" s="3">
        <f t="shared" si="41"/>
        <v>0.42999999999940997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49304.160000000003</v>
      </c>
      <c r="D1189" s="2">
        <f>BILANCA!E185</f>
        <v>28716.080000000002</v>
      </c>
      <c r="E1189" s="2">
        <v>0</v>
      </c>
      <c r="F1189" s="2">
        <v>0</v>
      </c>
      <c r="G1189" s="3">
        <f t="shared" si="38"/>
        <v>19105.80128</v>
      </c>
      <c r="H1189" s="3">
        <f t="shared" si="41"/>
        <v>0.24000000000523869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56679.03</v>
      </c>
      <c r="E1190" s="2">
        <v>0</v>
      </c>
      <c r="F1190" s="2">
        <v>0</v>
      </c>
      <c r="G1190" s="3">
        <f>B1190/1000*C1190+B1190/500*D1190</f>
        <v>20404.450799999999</v>
      </c>
      <c r="H1190" s="3">
        <f>ABS(C1190-ROUND(C1190,0))+ABS(D1190-ROUND(D1190,0))</f>
        <v>2.9999999998835847E-2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56679.03</v>
      </c>
      <c r="E1194" s="2">
        <v>0</v>
      </c>
      <c r="F1194" s="2">
        <v>0</v>
      </c>
      <c r="G1194" s="3">
        <f t="shared" si="42"/>
        <v>20857.883040000001</v>
      </c>
      <c r="H1194" s="3">
        <f t="shared" si="43"/>
        <v>2.9999999998835847E-2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185219.59</v>
      </c>
      <c r="D1198" s="2">
        <f>BILANCA!E194</f>
        <v>166999.39000000001</v>
      </c>
      <c r="E1198" s="2">
        <v>0</v>
      </c>
      <c r="F1198" s="2">
        <v>0</v>
      </c>
      <c r="G1198" s="3">
        <f t="shared" si="38"/>
        <v>97613.05356</v>
      </c>
      <c r="H1198" s="3">
        <f t="shared" si="41"/>
        <v>0.8000000000174623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461591.41</v>
      </c>
      <c r="D1199" s="2">
        <f>BILANCA!E195</f>
        <v>751937.79</v>
      </c>
      <c r="E1199" s="2">
        <v>0</v>
      </c>
      <c r="F1199" s="2">
        <v>0</v>
      </c>
      <c r="G1199" s="3">
        <f t="shared" si="38"/>
        <v>371473.26110999996</v>
      </c>
      <c r="H1199" s="3">
        <f t="shared" si="41"/>
        <v>0.61999999993713573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68589.45</v>
      </c>
      <c r="D1200" s="2">
        <f>BILANCA!E196</f>
        <v>66122.94</v>
      </c>
      <c r="E1200" s="2">
        <v>0</v>
      </c>
      <c r="F1200" s="2">
        <v>0</v>
      </c>
      <c r="G1200" s="3">
        <f t="shared" si="38"/>
        <v>38158.712700000004</v>
      </c>
      <c r="H1200" s="3">
        <f t="shared" si="41"/>
        <v>0.50999999999476131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999356.23</v>
      </c>
      <c r="D1201" s="2">
        <f>BILANCA!E197</f>
        <v>2093698.69</v>
      </c>
      <c r="E1201" s="2">
        <v>0</v>
      </c>
      <c r="F1201" s="2">
        <v>0</v>
      </c>
      <c r="G1201" s="3">
        <f t="shared" si="38"/>
        <v>990669.93950999994</v>
      </c>
      <c r="H1201" s="3">
        <f t="shared" si="41"/>
        <v>0.5400000000372529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240926.61</v>
      </c>
      <c r="D1202" s="2">
        <f>BILANCA!E198</f>
        <v>120436.8</v>
      </c>
      <c r="E1202" s="2">
        <v>0</v>
      </c>
      <c r="F1202" s="2">
        <v>0</v>
      </c>
      <c r="G1202" s="3">
        <f t="shared" ref="G1202:G1206" si="44">B1202/1000*C1202+B1202/500*D1202</f>
        <v>92505.640320000006</v>
      </c>
      <c r="H1202" s="3">
        <f t="shared" ref="H1202:H1206" si="45">ABS(C1202-ROUND(C1202,0))+ABS(D1202-ROUND(D1202,0))</f>
        <v>0.59000000001105946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756304.62</v>
      </c>
      <c r="D1203" s="2">
        <f>BILANCA!E199</f>
        <v>1972883.25</v>
      </c>
      <c r="E1203" s="2">
        <v>0</v>
      </c>
      <c r="F1203" s="2">
        <v>0</v>
      </c>
      <c r="G1203" s="3">
        <f t="shared" si="44"/>
        <v>907499.72615999996</v>
      </c>
      <c r="H1203" s="3">
        <f t="shared" si="45"/>
        <v>0.63000000000465661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2125</v>
      </c>
      <c r="D1206" s="2">
        <f>BILANCA!E202</f>
        <v>378.64</v>
      </c>
      <c r="E1206" s="2">
        <v>0</v>
      </c>
      <c r="F1206" s="2">
        <v>0</v>
      </c>
      <c r="G1206" s="3">
        <f t="shared" si="44"/>
        <v>564.92687999999998</v>
      </c>
      <c r="H1206" s="3">
        <f t="shared" si="45"/>
        <v>0.36000000000001364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17917579.109999999</v>
      </c>
      <c r="D1223" s="2">
        <f>BILANCA!E219</f>
        <v>15926736.949999999</v>
      </c>
      <c r="E1223" s="2">
        <v>0</v>
      </c>
      <c r="F1223" s="2">
        <v>0</v>
      </c>
      <c r="G1223" s="3">
        <f t="shared" si="38"/>
        <v>10601234.291129999</v>
      </c>
      <c r="H1223" s="3">
        <f t="shared" si="41"/>
        <v>0.16000000014901161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17917579.109999999</v>
      </c>
      <c r="D1224" s="2">
        <f>BILANCA!E220</f>
        <v>15926736.949999999</v>
      </c>
      <c r="E1224" s="2">
        <v>0</v>
      </c>
      <c r="F1224" s="2">
        <v>0</v>
      </c>
      <c r="G1224" s="3">
        <f t="shared" si="38"/>
        <v>10651005.344140001</v>
      </c>
      <c r="H1224" s="3">
        <f t="shared" si="41"/>
        <v>0.16000000014901161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17917579.109999999</v>
      </c>
      <c r="D1229" s="2">
        <f>BILANCA!E225</f>
        <v>15926736.949999999</v>
      </c>
      <c r="E1229" s="2">
        <v>0</v>
      </c>
      <c r="F1229" s="2">
        <v>0</v>
      </c>
      <c r="G1229" s="3">
        <f t="shared" si="38"/>
        <v>10899860.60919</v>
      </c>
      <c r="H1229" s="3">
        <f t="shared" si="41"/>
        <v>0.16000000014901161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1638719.0000000007</v>
      </c>
      <c r="D1251" s="2">
        <f>BILANCA!E247</f>
        <v>3532399.8699999996</v>
      </c>
      <c r="E1251" s="2">
        <v>0</v>
      </c>
      <c r="F1251" s="2">
        <v>0</v>
      </c>
      <c r="G1251" s="3">
        <f>B1251/1000*C1251+B1251/500*D1251</f>
        <v>2097548.0163400001</v>
      </c>
      <c r="H1251" s="3">
        <f>ABS(C1251-ROUND(C1251,0))+ABS(D1251-ROUND(D1251,0))</f>
        <v>0.13000000105239451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316445696.99000001</v>
      </c>
      <c r="D1255" s="2">
        <f>BILANCA!E251</f>
        <v>319534249.64000005</v>
      </c>
      <c r="E1255" s="2">
        <v>0</v>
      </c>
      <c r="F1255" s="2">
        <v>0</v>
      </c>
      <c r="G1255" s="3">
        <f t="shared" si="38"/>
        <v>234100978.08615002</v>
      </c>
      <c r="H1255" s="3">
        <f t="shared" si="41"/>
        <v>0.36999994516372681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288510649.94999999</v>
      </c>
      <c r="D1256" s="2">
        <f>BILANCA!E252</f>
        <v>299967089.97000003</v>
      </c>
      <c r="E1256" s="2">
        <v>0</v>
      </c>
      <c r="F1256" s="2">
        <v>0</v>
      </c>
      <c r="G1256" s="3">
        <f t="shared" si="38"/>
        <v>218557428.15294001</v>
      </c>
      <c r="H1256" s="3">
        <f t="shared" si="41"/>
        <v>7.9999983310699463E-2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306428229.06</v>
      </c>
      <c r="D1257" s="2">
        <f>BILANCA!E253</f>
        <v>315893826.92000002</v>
      </c>
      <c r="E1257" s="2">
        <v>0</v>
      </c>
      <c r="F1257" s="2">
        <v>0</v>
      </c>
      <c r="G1257" s="3">
        <f t="shared" si="38"/>
        <v>231739323.0763</v>
      </c>
      <c r="H1257" s="3">
        <f t="shared" si="41"/>
        <v>0.13999998569488525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17917579.109999999</v>
      </c>
      <c r="D1258" s="2">
        <f>BILANCA!E254</f>
        <v>15926736.949999999</v>
      </c>
      <c r="E1258" s="2">
        <v>0</v>
      </c>
      <c r="F1258" s="2">
        <v>0</v>
      </c>
      <c r="G1258" s="3">
        <f t="shared" si="38"/>
        <v>12343221.14648</v>
      </c>
      <c r="H1258" s="3">
        <f t="shared" si="41"/>
        <v>0.16000000014901161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18419562.25</v>
      </c>
      <c r="D1259" s="2">
        <f>BILANCA!E255</f>
        <v>10603814.750000002</v>
      </c>
      <c r="E1259" s="2">
        <v>0</v>
      </c>
      <c r="F1259" s="2">
        <v>0</v>
      </c>
      <c r="G1259" s="3">
        <f t="shared" si="38"/>
        <v>9867170.7457500007</v>
      </c>
      <c r="H1259" s="3">
        <f t="shared" si="41"/>
        <v>0.49999999813735485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26402007.129999999</v>
      </c>
      <c r="D1260" s="2">
        <f>BILANCA!E256</f>
        <v>22649522.370000001</v>
      </c>
      <c r="E1260" s="2">
        <v>0</v>
      </c>
      <c r="F1260" s="2">
        <v>0</v>
      </c>
      <c r="G1260" s="3">
        <f t="shared" si="38"/>
        <v>17925262.967500001</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22842746.699999999</v>
      </c>
      <c r="D1261" s="2">
        <f>BILANCA!E257</f>
        <v>20769979.550000001</v>
      </c>
      <c r="E1261" s="2">
        <v>0</v>
      </c>
      <c r="F1261" s="2">
        <v>0</v>
      </c>
      <c r="G1261" s="3">
        <f t="shared" si="38"/>
        <v>16160059.1558</v>
      </c>
      <c r="H1261" s="3">
        <f t="shared" si="41"/>
        <v>0.75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3559260.43</v>
      </c>
      <c r="D1263" s="2">
        <f>BILANCA!E259</f>
        <v>1879542.82</v>
      </c>
      <c r="E1263" s="2">
        <v>0</v>
      </c>
      <c r="F1263" s="2">
        <v>0</v>
      </c>
      <c r="G1263" s="3">
        <f t="shared" si="38"/>
        <v>1851541.55571</v>
      </c>
      <c r="H1263" s="3">
        <f t="shared" si="41"/>
        <v>0.61000000010244548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7982444.8799999999</v>
      </c>
      <c r="D1264" s="2">
        <f>BILANCA!E260</f>
        <v>12045707.619999999</v>
      </c>
      <c r="E1264" s="2">
        <v>0</v>
      </c>
      <c r="F1264" s="2">
        <v>0</v>
      </c>
      <c r="G1264" s="3">
        <f t="shared" si="38"/>
        <v>8146760.4704799997</v>
      </c>
      <c r="H1264" s="3">
        <f t="shared" si="41"/>
        <v>0.50000000093132257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7982444.8799999999</v>
      </c>
      <c r="D1266" s="2">
        <f>BILANCA!E262</f>
        <v>12045707.619999999</v>
      </c>
      <c r="E1266" s="2">
        <v>0</v>
      </c>
      <c r="F1266" s="2">
        <v>0</v>
      </c>
      <c r="G1266" s="3">
        <f t="shared" si="38"/>
        <v>8210908.1907199994</v>
      </c>
      <c r="H1266" s="3">
        <f t="shared" si="41"/>
        <v>0.50000000093132257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56679.03</v>
      </c>
      <c r="E1268" s="2">
        <v>0</v>
      </c>
      <c r="F1268" s="2">
        <v>0</v>
      </c>
      <c r="G1268" s="3">
        <f>B1268/1000*C1268+B1268/500*D1268</f>
        <v>29246.37948</v>
      </c>
      <c r="H1268" s="3">
        <f>ABS(C1268-ROUND(C1268,0))+ABS(D1268-ROUND(D1268,0))</f>
        <v>2.9999999998835847E-2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56679.03</v>
      </c>
      <c r="E1272" s="2">
        <v>0</v>
      </c>
      <c r="F1272" s="2">
        <v>0</v>
      </c>
      <c r="G1272" s="3">
        <f t="shared" si="46"/>
        <v>29699.811720000002</v>
      </c>
      <c r="H1272" s="3">
        <f t="shared" si="47"/>
        <v>2.9999999998835847E-2</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7268102.4800000004</v>
      </c>
      <c r="D1278" s="2">
        <f>BILANCA!E274</f>
        <v>7095387.1100000003</v>
      </c>
      <c r="E1278" s="2">
        <v>0</v>
      </c>
      <c r="F1278" s="2">
        <v>0</v>
      </c>
      <c r="G1278" s="3">
        <f t="shared" si="38"/>
        <v>5750978.9556000009</v>
      </c>
      <c r="H1278" s="3">
        <f t="shared" si="41"/>
        <v>0.59000000078231096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554712.14</v>
      </c>
      <c r="D1279" s="2">
        <f>BILANCA!E275</f>
        <v>1007723</v>
      </c>
      <c r="E1279" s="2">
        <v>0</v>
      </c>
      <c r="F1279" s="2">
        <v>0</v>
      </c>
      <c r="G1279" s="3">
        <f t="shared" ref="G1279:G1294" si="48">B1279/1000*C1279+B1279/500*D1279</f>
        <v>691372.53966000001</v>
      </c>
      <c r="H1279" s="3">
        <f t="shared" ref="H1279:H1294" si="49">ABS(C1279-ROUND(C1279,0))+ABS(D1279-ROUND(D1279,0))</f>
        <v>0.14000000001396984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1121548.96</v>
      </c>
      <c r="D1281" s="2">
        <f>BILANCA!E277</f>
        <v>2461117.3200000003</v>
      </c>
      <c r="E1281" s="2">
        <v>0</v>
      </c>
      <c r="F1281" s="2">
        <v>0</v>
      </c>
      <c r="G1281" s="3">
        <f t="shared" si="48"/>
        <v>1637865.3556000001</v>
      </c>
      <c r="H1281" s="3">
        <f t="shared" si="49"/>
        <v>0.36000000033527613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97187.1</v>
      </c>
      <c r="D1283" s="2">
        <f>BILANCA!E279</f>
        <v>160099.38</v>
      </c>
      <c r="E1283" s="2">
        <v>0</v>
      </c>
      <c r="F1283" s="2">
        <v>0</v>
      </c>
      <c r="G1283" s="3">
        <f t="shared" si="48"/>
        <v>113946.33978000002</v>
      </c>
      <c r="H1283" s="3">
        <f t="shared" si="49"/>
        <v>0.48000000001047738</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427689.64</v>
      </c>
      <c r="D1284" s="2">
        <f>BILANCA!E280</f>
        <v>586744.5</v>
      </c>
      <c r="E1284" s="2">
        <v>0</v>
      </c>
      <c r="F1284" s="2">
        <v>0</v>
      </c>
      <c r="G1284" s="3">
        <f t="shared" si="48"/>
        <v>438722.94736000005</v>
      </c>
      <c r="H1284" s="3">
        <f t="shared" si="49"/>
        <v>0.85999999998603016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64760.4</v>
      </c>
      <c r="D1285" s="2">
        <f>BILANCA!E281</f>
        <v>73296.05</v>
      </c>
      <c r="E1285" s="2">
        <v>0</v>
      </c>
      <c r="F1285" s="2">
        <v>0</v>
      </c>
      <c r="G1285" s="3">
        <f t="shared" si="48"/>
        <v>58121.937500000007</v>
      </c>
      <c r="H1285" s="3">
        <f t="shared" si="49"/>
        <v>0.45000000000436557</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1592.3</v>
      </c>
      <c r="D1286" s="2">
        <f>BILANCA!E282</f>
        <v>0</v>
      </c>
      <c r="E1286" s="2">
        <v>0</v>
      </c>
      <c r="F1286" s="2">
        <v>0</v>
      </c>
      <c r="G1286" s="3">
        <f t="shared" si="48"/>
        <v>439.47480000000002</v>
      </c>
      <c r="H1286" s="3">
        <f t="shared" si="49"/>
        <v>0.29999999999995453</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530319.52</v>
      </c>
      <c r="D1289" s="2">
        <f>BILANCA!E285</f>
        <v>1640977.3900000001</v>
      </c>
      <c r="E1289" s="2">
        <v>0</v>
      </c>
      <c r="F1289" s="2">
        <v>0</v>
      </c>
      <c r="G1289" s="3">
        <f t="shared" si="48"/>
        <v>1063624.5297000003</v>
      </c>
      <c r="H1289" s="3">
        <f t="shared" si="49"/>
        <v>0.87000000011175871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2040113.46</v>
      </c>
      <c r="D1290" s="2">
        <f>BILANCA!E286</f>
        <v>588076.18999999994</v>
      </c>
      <c r="E1290" s="2">
        <v>0</v>
      </c>
      <c r="F1290" s="2">
        <v>0</v>
      </c>
      <c r="G1290" s="3">
        <f t="shared" si="48"/>
        <v>900554.43520000007</v>
      </c>
      <c r="H1290" s="3">
        <f t="shared" si="49"/>
        <v>0.64999999990686774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3551727.92</v>
      </c>
      <c r="D1291" s="2">
        <f>BILANCA!E287</f>
        <v>3038470.6</v>
      </c>
      <c r="E1291" s="2">
        <v>0</v>
      </c>
      <c r="F1291" s="2">
        <v>0</v>
      </c>
      <c r="G1291" s="3">
        <f t="shared" si="48"/>
        <v>2705656.0227200002</v>
      </c>
      <c r="H1291" s="3">
        <f t="shared" si="49"/>
        <v>0.47999999998137355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2247382.31</v>
      </c>
      <c r="D1295" s="2">
        <f>BILANCA!E291</f>
        <v>1924636.84</v>
      </c>
      <c r="E1295" s="2">
        <v>0</v>
      </c>
      <c r="F1295" s="2">
        <v>0</v>
      </c>
      <c r="G1295" s="3">
        <f t="shared" si="38"/>
        <v>1737546.9571499999</v>
      </c>
      <c r="H1295" s="3">
        <f t="shared" si="41"/>
        <v>0.46999999997206032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30875.85</v>
      </c>
      <c r="D1296" s="2">
        <f>BILANCA!E292</f>
        <v>26160.01</v>
      </c>
      <c r="E1296" s="2">
        <v>0</v>
      </c>
      <c r="F1296" s="2">
        <v>0</v>
      </c>
      <c r="G1296" s="3">
        <f t="shared" ref="G1296:G1299" si="50">B1296/1000*C1296+B1296/500*D1296</f>
        <v>23794.018819999998</v>
      </c>
      <c r="H1296" s="3">
        <f t="shared" ref="H1296:H1299" si="51">ABS(C1296-ROUND(C1296,0))+ABS(D1296-ROUND(D1296,0))</f>
        <v>0.15999999999985448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2216506.46</v>
      </c>
      <c r="D1297" s="2">
        <f>BILANCA!E293</f>
        <v>1898476.83</v>
      </c>
      <c r="E1297" s="2">
        <v>0</v>
      </c>
      <c r="F1297" s="2">
        <v>0</v>
      </c>
      <c r="G1297" s="3">
        <f t="shared" si="50"/>
        <v>1725863.0544399999</v>
      </c>
      <c r="H1297" s="3">
        <f t="shared" si="51"/>
        <v>0.62999999988824129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513714311.06999999</v>
      </c>
      <c r="D1301" s="2">
        <f>BILANCA!E297</f>
        <v>515050021.08999997</v>
      </c>
      <c r="E1301" s="2">
        <v>0</v>
      </c>
      <c r="F1301" s="2">
        <v>0</v>
      </c>
      <c r="G1301" s="3">
        <f t="shared" si="38"/>
        <v>449249976.79574996</v>
      </c>
      <c r="H1301" s="3">
        <f t="shared" si="41"/>
        <v>0.15999996662139893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513714311.06999999</v>
      </c>
      <c r="D1302" s="2">
        <f>BILANCA!E298</f>
        <v>515050021.08999997</v>
      </c>
      <c r="E1302" s="2">
        <v>0</v>
      </c>
      <c r="F1302" s="2">
        <v>0</v>
      </c>
      <c r="G1302" s="3">
        <f t="shared" si="38"/>
        <v>450793791.14899993</v>
      </c>
      <c r="H1302" s="3">
        <f t="shared" si="41"/>
        <v>0.15999996662139893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906093.36</v>
      </c>
      <c r="D1303" s="2">
        <f>BILANCA!E300</f>
        <v>769367</v>
      </c>
      <c r="E1303" s="2">
        <v>0</v>
      </c>
      <c r="F1303" s="2">
        <v>0</v>
      </c>
      <c r="G1303" s="3">
        <f t="shared" si="38"/>
        <v>716334.4164799999</v>
      </c>
      <c r="H1303" s="3">
        <f t="shared" si="41"/>
        <v>0.35999999998603016</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2320257.73</v>
      </c>
      <c r="D1304" s="2">
        <f>BILANCA!E301</f>
        <v>2845537.73</v>
      </c>
      <c r="E1304" s="2">
        <v>0</v>
      </c>
      <c r="F1304" s="2">
        <v>0</v>
      </c>
      <c r="G1304" s="3">
        <f t="shared" si="38"/>
        <v>2355331.9578599995</v>
      </c>
      <c r="H1304" s="3">
        <f t="shared" si="41"/>
        <v>0.5400000000372529</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20863676.02</v>
      </c>
      <c r="D1305" s="2">
        <f>BILANCA!E302</f>
        <v>22720617</v>
      </c>
      <c r="E1305" s="2">
        <v>0</v>
      </c>
      <c r="F1305" s="2">
        <v>0</v>
      </c>
      <c r="G1305" s="3">
        <f t="shared" si="38"/>
        <v>19559948.455899999</v>
      </c>
      <c r="H1305" s="3">
        <f t="shared" si="41"/>
        <v>1.9999999552965164E-2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1035127.65</v>
      </c>
      <c r="D1306" s="2">
        <f>BILANCA!E303</f>
        <v>1026153.48</v>
      </c>
      <c r="E1306" s="2">
        <v>0</v>
      </c>
      <c r="F1306" s="2">
        <v>0</v>
      </c>
      <c r="G1306" s="3">
        <f t="shared" si="38"/>
        <v>913880.64455999993</v>
      </c>
      <c r="H1306" s="3">
        <f t="shared" si="41"/>
        <v>0.82999999995809048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81348.89</v>
      </c>
      <c r="D1307" s="2">
        <f>BILANCA!E304</f>
        <v>313695.99</v>
      </c>
      <c r="E1307" s="2">
        <v>0</v>
      </c>
      <c r="F1307" s="2">
        <v>0</v>
      </c>
      <c r="G1307" s="3">
        <f>B1307/1000*C1307+B1307/500*D1307</f>
        <v>210496.03839</v>
      </c>
      <c r="H1307" s="3">
        <f>ABS(C1307-ROUND(C1307,0))+ABS(D1307-ROUND(D1307,0))</f>
        <v>0.1200000000098953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269135.70999999996</v>
      </c>
      <c r="D1308" s="2">
        <f>BILANCA!E305</f>
        <v>263132.19</v>
      </c>
      <c r="E1308" s="2">
        <v>0</v>
      </c>
      <c r="F1308" s="2">
        <v>0</v>
      </c>
      <c r="G1308" s="3">
        <f t="shared" ref="G1308:G1581" si="52">B1308/1000*C1308+B1308/500*D1308</f>
        <v>237029.22681999998</v>
      </c>
      <c r="H1308" s="3">
        <f t="shared" si="41"/>
        <v>0.48000000003958121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2216506.46</v>
      </c>
      <c r="D1309" s="2">
        <f>BILANCA!E306</f>
        <v>1888135.14</v>
      </c>
      <c r="E1309" s="2">
        <v>0</v>
      </c>
      <c r="F1309" s="2">
        <v>0</v>
      </c>
      <c r="G1309" s="3">
        <f t="shared" si="52"/>
        <v>1791840.24526</v>
      </c>
      <c r="H1309" s="3">
        <f t="shared" si="41"/>
        <v>0.59999999986030161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73183.509999999995</v>
      </c>
      <c r="D1310" s="2">
        <f>BILANCA!E307</f>
        <v>55492.68</v>
      </c>
      <c r="E1310" s="2">
        <v>0</v>
      </c>
      <c r="F1310" s="2">
        <v>0</v>
      </c>
      <c r="G1310" s="3">
        <f>B1310/1000*C1310+B1310/500*D1310</f>
        <v>55250.660999999993</v>
      </c>
      <c r="H1310" s="3">
        <f>ABS(C1310-ROUND(C1310,0))+ABS(D1310-ROUND(D1310,0))</f>
        <v>0.81000000000494765</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39585.47</v>
      </c>
      <c r="D1311" s="2">
        <f>BILANCA!E308</f>
        <v>42127.89</v>
      </c>
      <c r="E1311" s="2">
        <v>0</v>
      </c>
      <c r="F1311" s="2">
        <v>0</v>
      </c>
      <c r="G1311" s="3">
        <f t="shared" si="52"/>
        <v>37276.216249999998</v>
      </c>
      <c r="H1311" s="3">
        <f t="shared" si="41"/>
        <v>0.58000000000174623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3500</v>
      </c>
      <c r="D1312" s="2">
        <f>BILANCA!E309</f>
        <v>0</v>
      </c>
      <c r="E1312" s="2">
        <v>0</v>
      </c>
      <c r="F1312" s="2">
        <v>0</v>
      </c>
      <c r="G1312" s="3">
        <f t="shared" si="52"/>
        <v>1057</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906414.9</v>
      </c>
      <c r="D1314" s="2">
        <f>BILANCA!E311</f>
        <v>822640.94000000006</v>
      </c>
      <c r="E1314" s="2">
        <v>0</v>
      </c>
      <c r="F1314" s="2">
        <v>0</v>
      </c>
      <c r="G1314" s="3">
        <f t="shared" si="52"/>
        <v>775715.82111999998</v>
      </c>
      <c r="H1314" s="3">
        <f t="shared" si="41"/>
        <v>0.15999999991618097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15616.7</v>
      </c>
      <c r="D1316" s="2">
        <f>BILANCA!E313</f>
        <v>34434.03</v>
      </c>
      <c r="E1316" s="2">
        <v>0</v>
      </c>
      <c r="F1316" s="2">
        <v>0</v>
      </c>
      <c r="G1316" s="3">
        <f t="shared" ref="G1316:G1325" si="53">B1316/1000*C1316+B1316/500*D1316</f>
        <v>25852.33656</v>
      </c>
      <c r="H1316" s="3">
        <f t="shared" ref="H1316:H1325" si="54">ABS(C1316-ROUND(C1316,0))+ABS(D1316-ROUND(D1316,0))</f>
        <v>0.32999999999810825</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581850.46</v>
      </c>
      <c r="D1339" s="2">
        <f>BILANCA!E336</f>
        <v>477034.95</v>
      </c>
      <c r="E1339" s="2">
        <v>0</v>
      </c>
      <c r="F1339" s="2">
        <v>0</v>
      </c>
      <c r="G1339" s="3">
        <f t="shared" si="52"/>
        <v>505317.79844000004</v>
      </c>
      <c r="H1339" s="3">
        <f t="shared" si="41"/>
        <v>0.50999999995110556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1861391.8599999999</v>
      </c>
      <c r="D1340" s="2">
        <f>BILANCA!E337</f>
        <v>2538660.5299999998</v>
      </c>
      <c r="E1340" s="2">
        <v>0</v>
      </c>
      <c r="F1340" s="2">
        <v>0</v>
      </c>
      <c r="G1340" s="3">
        <f t="shared" si="52"/>
        <v>2289775.2635999997</v>
      </c>
      <c r="H1340" s="3">
        <f t="shared" si="41"/>
        <v>0.61000000033527613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113759.65</v>
      </c>
      <c r="D1341" s="2">
        <f>BILANCA!E338</f>
        <v>226071.79</v>
      </c>
      <c r="E1341" s="2">
        <v>0</v>
      </c>
      <c r="F1341" s="2">
        <v>0</v>
      </c>
      <c r="G1341" s="3">
        <f t="shared" si="52"/>
        <v>187313.96913000001</v>
      </c>
      <c r="H1341" s="3">
        <f t="shared" si="41"/>
        <v>0.55999999999767169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885596.58</v>
      </c>
      <c r="D1342" s="2">
        <f>BILANCA!E339</f>
        <v>1867626.9</v>
      </c>
      <c r="E1342" s="2">
        <v>0</v>
      </c>
      <c r="F1342" s="2">
        <v>0</v>
      </c>
      <c r="G1342" s="3">
        <f t="shared" si="52"/>
        <v>1534122.3261600002</v>
      </c>
      <c r="H1342" s="3">
        <f t="shared" si="41"/>
        <v>0.52000000013504177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17917579.109999999</v>
      </c>
      <c r="D1346" s="2">
        <f>BILANCA!E343</f>
        <v>15926736.949999999</v>
      </c>
      <c r="E1346" s="2">
        <v>0</v>
      </c>
      <c r="F1346" s="2">
        <v>0</v>
      </c>
      <c r="G1346" s="3">
        <f t="shared" si="52"/>
        <v>16723073.81136</v>
      </c>
      <c r="H1346" s="3">
        <f t="shared" si="41"/>
        <v>0.16000000014901161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38590.660000000003</v>
      </c>
      <c r="D1347" s="2">
        <f>BILANCA!E344</f>
        <v>15800.54</v>
      </c>
      <c r="E1347" s="2">
        <v>0</v>
      </c>
      <c r="F1347" s="2">
        <v>0</v>
      </c>
      <c r="G1347" s="3">
        <f t="shared" si="52"/>
        <v>23654.616380000003</v>
      </c>
      <c r="H1347" s="3">
        <f t="shared" si="41"/>
        <v>0.79999999999563443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25957.26</v>
      </c>
      <c r="D1368" s="2">
        <f>BILANCA!E365</f>
        <v>13454.78</v>
      </c>
      <c r="E1368" s="2">
        <v>0</v>
      </c>
      <c r="F1368" s="2">
        <v>0</v>
      </c>
      <c r="G1368" s="3">
        <f t="shared" si="57"/>
        <v>18926.321559999997</v>
      </c>
      <c r="H1368" s="3">
        <f t="shared" si="58"/>
        <v>0.47999999999774445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277803.87</v>
      </c>
      <c r="D1370" s="2">
        <f>BILANCA!E367</f>
        <v>277897.52</v>
      </c>
      <c r="E1370" s="2">
        <v>0</v>
      </c>
      <c r="F1370" s="2">
        <v>0</v>
      </c>
      <c r="G1370" s="3">
        <f t="shared" si="57"/>
        <v>300095.60759999999</v>
      </c>
      <c r="H1370" s="3">
        <f t="shared" si="58"/>
        <v>0.60999999998603016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50496.319999999992</v>
      </c>
      <c r="D1371" s="2">
        <f>BILANCA!E368</f>
        <v>93068.75</v>
      </c>
      <c r="E1371" s="2">
        <v>0</v>
      </c>
      <c r="F1371" s="2">
        <v>0</v>
      </c>
      <c r="G1371" s="3">
        <f t="shared" si="57"/>
        <v>85424.809019999986</v>
      </c>
      <c r="H1371" s="3">
        <f t="shared" si="58"/>
        <v>0.569999999992433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1265092.52</v>
      </c>
      <c r="D1372" s="2">
        <f>BILANCA!E369</f>
        <v>1436547.3800000001</v>
      </c>
      <c r="E1372" s="2">
        <v>0</v>
      </c>
      <c r="F1372" s="2">
        <v>0</v>
      </c>
      <c r="G1372" s="3">
        <f t="shared" ref="G1372:G1389" si="59">B1372/1000*C1372+B1372/500*D1372</f>
        <v>1498023.7953600001</v>
      </c>
      <c r="H1372" s="3">
        <f t="shared" ref="H1372:H1389" si="60">ABS(C1372-ROUND(C1372,0))+ABS(D1372-ROUND(D1372,0))</f>
        <v>0.86000000010244548</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106196.41</v>
      </c>
      <c r="E1373" s="2">
        <v>0</v>
      </c>
      <c r="F1373" s="2">
        <v>0</v>
      </c>
      <c r="G1373" s="3">
        <f t="shared" si="59"/>
        <v>77098.593659999999</v>
      </c>
      <c r="H1373" s="3">
        <f t="shared" si="60"/>
        <v>0.41000000000349246</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1596845.49</v>
      </c>
      <c r="E1374" s="2">
        <v>0</v>
      </c>
      <c r="F1374" s="2">
        <v>0</v>
      </c>
      <c r="G1374" s="3">
        <f t="shared" si="59"/>
        <v>1162503.51672</v>
      </c>
      <c r="H1374" s="3">
        <f t="shared" si="60"/>
        <v>0.48999999999068677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8389.5400000000009</v>
      </c>
      <c r="E1381" s="2">
        <v>0</v>
      </c>
      <c r="F1381" s="2">
        <v>0</v>
      </c>
      <c r="G1381" s="3">
        <f t="shared" si="59"/>
        <v>6225.0386800000006</v>
      </c>
      <c r="H1381" s="3">
        <f t="shared" si="60"/>
        <v>0.45999999999912689</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19369.03</v>
      </c>
      <c r="D1382" s="2">
        <f>BILANCA!E379</f>
        <v>0</v>
      </c>
      <c r="E1382" s="2">
        <v>0</v>
      </c>
      <c r="F1382" s="2">
        <v>0</v>
      </c>
      <c r="G1382" s="3">
        <f t="shared" si="59"/>
        <v>7205.2791599999991</v>
      </c>
      <c r="H1382" s="3">
        <f t="shared" si="60"/>
        <v>2.9999999998835847E-2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603953.91</v>
      </c>
      <c r="E1384" s="2">
        <v>0</v>
      </c>
      <c r="F1384" s="2">
        <v>0</v>
      </c>
      <c r="G1384" s="3">
        <f t="shared" si="59"/>
        <v>451757.52468000003</v>
      </c>
      <c r="H1384" s="3">
        <f t="shared" si="60"/>
        <v>8.999999996740371E-2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119322.86</v>
      </c>
      <c r="D1391" s="2">
        <f>BILANCA!E388</f>
        <v>119322.86</v>
      </c>
      <c r="E1391" s="2">
        <v>0</v>
      </c>
      <c r="F1391" s="2">
        <v>0</v>
      </c>
      <c r="G1391" s="3">
        <f t="shared" si="61"/>
        <v>136386.02898</v>
      </c>
      <c r="H1391" s="3">
        <f t="shared" si="62"/>
        <v>0.27999999999883585</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28734917.59</v>
      </c>
      <c r="D1392" s="2">
        <f>BILANCA!E389</f>
        <v>26028211.159999996</v>
      </c>
      <c r="E1392" s="2">
        <v>0</v>
      </c>
      <c r="F1392" s="2">
        <v>0</v>
      </c>
      <c r="G1392" s="3">
        <f t="shared" si="61"/>
        <v>30862291.845619999</v>
      </c>
      <c r="H1392" s="3">
        <f t="shared" si="62"/>
        <v>0.56999999657273293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45543012.789999999</v>
      </c>
      <c r="D1394" s="2">
        <f>BILANCA!E391</f>
        <v>38822469.840000004</v>
      </c>
      <c r="E1394" s="2">
        <v>0</v>
      </c>
      <c r="F1394" s="2">
        <v>0</v>
      </c>
      <c r="G1394" s="3">
        <f t="shared" si="61"/>
        <v>47304173.748480007</v>
      </c>
      <c r="H1394" s="3">
        <f t="shared" si="62"/>
        <v>0.36999999731779099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4093053.16</v>
      </c>
      <c r="D1395" s="2">
        <f>BILANCA!E392</f>
        <v>5042161.22</v>
      </c>
      <c r="E1395" s="2">
        <v>0</v>
      </c>
      <c r="F1395" s="2">
        <v>0</v>
      </c>
      <c r="G1395" s="3">
        <f t="shared" si="61"/>
        <v>5458289.6059999997</v>
      </c>
      <c r="H1395" s="3">
        <f t="shared" si="62"/>
        <v>0.37999999988824129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30761170.73</v>
      </c>
      <c r="D1396" s="2">
        <f>BILANCA!E393</f>
        <v>32795988.199999999</v>
      </c>
      <c r="E1396" s="2">
        <v>0</v>
      </c>
      <c r="F1396" s="2">
        <v>0</v>
      </c>
      <c r="G1396" s="3">
        <f t="shared" si="61"/>
        <v>37192314.792180002</v>
      </c>
      <c r="H1396" s="3">
        <f t="shared" si="62"/>
        <v>0.4699999988079071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7365736.8600000003</v>
      </c>
      <c r="E1399" s="2">
        <v>0</v>
      </c>
      <c r="F1399" s="2">
        <v>0</v>
      </c>
      <c r="G1399" s="3">
        <f t="shared" si="61"/>
        <v>5730543.2770800004</v>
      </c>
      <c r="H1399" s="3">
        <f t="shared" si="62"/>
        <v>0.13999999966472387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404462833.94</v>
      </c>
      <c r="D1400" s="14">
        <f>BILANCA!E397</f>
        <v>404876130.94999999</v>
      </c>
      <c r="E1400" s="14">
        <v>0</v>
      </c>
      <c r="F1400" s="14">
        <v>0</v>
      </c>
      <c r="G1400" s="15">
        <f t="shared" si="52"/>
        <v>473543887.37759995</v>
      </c>
      <c r="H1400" s="15">
        <f t="shared" si="41"/>
        <v>0.11000001430511475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7653999.0099999998</v>
      </c>
      <c r="D1401" s="7">
        <f>'RAS-funkcijski'!E5</f>
        <v>10583966.43</v>
      </c>
      <c r="E1401" s="7">
        <v>0</v>
      </c>
      <c r="F1401" s="7">
        <v>0</v>
      </c>
      <c r="G1401" s="8">
        <f t="shared" si="52"/>
        <v>28821.93187</v>
      </c>
      <c r="H1401" s="8">
        <f t="shared" si="41"/>
        <v>0.43999999947845936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7076257.6399999997</v>
      </c>
      <c r="D1402" s="2">
        <f>'RAS-funkcijski'!E6</f>
        <v>9686288.6999999993</v>
      </c>
      <c r="E1402" s="2">
        <v>0</v>
      </c>
      <c r="F1402" s="2">
        <v>0</v>
      </c>
      <c r="G1402" s="3">
        <f t="shared" si="52"/>
        <v>52897.670079999996</v>
      </c>
      <c r="H1402" s="3">
        <f t="shared" si="41"/>
        <v>0.66000000108033419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6886446.0499999998</v>
      </c>
      <c r="D1403" s="2">
        <f>'RAS-funkcijski'!E7</f>
        <v>9521598.2799999993</v>
      </c>
      <c r="E1403" s="2">
        <v>0</v>
      </c>
      <c r="F1403" s="2">
        <v>0</v>
      </c>
      <c r="G1403" s="3">
        <f t="shared" si="52"/>
        <v>77788.927830000001</v>
      </c>
      <c r="H1403" s="3">
        <f t="shared" si="41"/>
        <v>0.32999999914318323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189811.59</v>
      </c>
      <c r="D1404" s="2">
        <f>'RAS-funkcijski'!E8</f>
        <v>164690.42000000016</v>
      </c>
      <c r="E1404" s="2">
        <v>0</v>
      </c>
      <c r="F1404" s="2">
        <v>0</v>
      </c>
      <c r="G1404" s="3">
        <f t="shared" si="52"/>
        <v>2076.7697200000011</v>
      </c>
      <c r="H1404" s="3">
        <f t="shared" si="41"/>
        <v>0.8300000001618173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525673.54</v>
      </c>
      <c r="D1409" s="2">
        <f>'RAS-funkcijski'!E13</f>
        <v>845688.14</v>
      </c>
      <c r="E1409" s="2">
        <v>0</v>
      </c>
      <c r="F1409" s="2">
        <v>0</v>
      </c>
      <c r="G1409" s="3">
        <f t="shared" si="52"/>
        <v>19953.448379999998</v>
      </c>
      <c r="H1409" s="3">
        <f t="shared" si="41"/>
        <v>0.59999999997671694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525673.54</v>
      </c>
      <c r="D1412" s="2">
        <f>'RAS-funkcijski'!E16</f>
        <v>845688.14</v>
      </c>
      <c r="E1412" s="2">
        <v>0</v>
      </c>
      <c r="F1412" s="2">
        <v>0</v>
      </c>
      <c r="G1412" s="3">
        <f t="shared" si="52"/>
        <v>26604.597840000002</v>
      </c>
      <c r="H1412" s="3">
        <f t="shared" si="41"/>
        <v>0.59999999997671694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52067.83</v>
      </c>
      <c r="D1415" s="2">
        <f>'RAS-funkcijski'!E19</f>
        <v>51989.59</v>
      </c>
      <c r="E1415" s="2">
        <v>0</v>
      </c>
      <c r="F1415" s="2">
        <v>0</v>
      </c>
      <c r="G1415" s="3">
        <f t="shared" si="52"/>
        <v>2340.7051499999998</v>
      </c>
      <c r="H1415" s="3">
        <f t="shared" si="41"/>
        <v>0.58000000000174623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327318.95</v>
      </c>
      <c r="D1424" s="2">
        <f>'RAS-funkcijski'!E28</f>
        <v>441418.5</v>
      </c>
      <c r="E1424" s="2">
        <v>0</v>
      </c>
      <c r="F1424" s="2">
        <v>0</v>
      </c>
      <c r="G1424" s="3">
        <f t="shared" si="52"/>
        <v>29043.7428</v>
      </c>
      <c r="H1424" s="3">
        <f t="shared" si="41"/>
        <v>0.54999999998835847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327318.95</v>
      </c>
      <c r="D1426" s="2">
        <f>'RAS-funkcijski'!E30</f>
        <v>441418.5</v>
      </c>
      <c r="E1426" s="2">
        <v>0</v>
      </c>
      <c r="F1426" s="2">
        <v>0</v>
      </c>
      <c r="G1426" s="3">
        <f t="shared" si="52"/>
        <v>31464.054700000001</v>
      </c>
      <c r="H1426" s="3">
        <f t="shared" si="41"/>
        <v>0.54999999998835847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4411155.34</v>
      </c>
      <c r="D1431" s="2">
        <f>'RAS-funkcijski'!E35</f>
        <v>5602037.1799999997</v>
      </c>
      <c r="E1431" s="2">
        <v>0</v>
      </c>
      <c r="F1431" s="2">
        <v>0</v>
      </c>
      <c r="G1431" s="3">
        <f t="shared" si="52"/>
        <v>484072.12069999997</v>
      </c>
      <c r="H1431" s="3">
        <f t="shared" si="41"/>
        <v>0.51999999955296516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658567.39</v>
      </c>
      <c r="D1432" s="2">
        <f>'RAS-funkcijski'!E36</f>
        <v>985215.69</v>
      </c>
      <c r="E1432" s="2">
        <v>0</v>
      </c>
      <c r="F1432" s="2">
        <v>0</v>
      </c>
      <c r="G1432" s="3">
        <f t="shared" si="52"/>
        <v>84127.960640000005</v>
      </c>
      <c r="H1432" s="3">
        <f t="shared" si="41"/>
        <v>0.70000000006984919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658567.39</v>
      </c>
      <c r="D1433" s="2">
        <f>'RAS-funkcijski'!E37</f>
        <v>985215.69</v>
      </c>
      <c r="E1433" s="2">
        <v>0</v>
      </c>
      <c r="F1433" s="2">
        <v>0</v>
      </c>
      <c r="G1433" s="3">
        <f t="shared" si="52"/>
        <v>86756.95941000001</v>
      </c>
      <c r="H1433" s="3">
        <f t="shared" si="41"/>
        <v>0.70000000006984919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20857.349999999999</v>
      </c>
      <c r="D1450" s="2">
        <f>'RAS-funkcijski'!E54</f>
        <v>24691.58</v>
      </c>
      <c r="E1450" s="2">
        <v>0</v>
      </c>
      <c r="F1450" s="2">
        <v>0</v>
      </c>
      <c r="G1450" s="3">
        <f t="shared" si="52"/>
        <v>3512.0255000000006</v>
      </c>
      <c r="H1450" s="3">
        <f t="shared" si="63"/>
        <v>0.76999999999679858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20857.349999999999</v>
      </c>
      <c r="D1451" s="2">
        <f>'RAS-funkcijski'!E55</f>
        <v>24691.58</v>
      </c>
      <c r="E1451" s="2">
        <v>0</v>
      </c>
      <c r="F1451" s="2">
        <v>0</v>
      </c>
      <c r="G1451" s="3">
        <f t="shared" si="52"/>
        <v>3582.2660100000003</v>
      </c>
      <c r="H1451" s="3">
        <f t="shared" si="63"/>
        <v>0.76999999999679858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19027.439999999999</v>
      </c>
      <c r="D1457" s="2">
        <f>'RAS-funkcijski'!E61</f>
        <v>44503.55</v>
      </c>
      <c r="E1457" s="2">
        <v>0</v>
      </c>
      <c r="F1457" s="2">
        <v>0</v>
      </c>
      <c r="G1457" s="3">
        <f t="shared" si="52"/>
        <v>6157.9687800000011</v>
      </c>
      <c r="H1457" s="3">
        <f t="shared" si="63"/>
        <v>0.88999999999577994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19027.439999999999</v>
      </c>
      <c r="D1460" s="2">
        <f>'RAS-funkcijski'!E64</f>
        <v>44503.55</v>
      </c>
      <c r="E1460" s="2">
        <v>0</v>
      </c>
      <c r="F1460" s="2">
        <v>0</v>
      </c>
      <c r="G1460" s="3">
        <f t="shared" si="52"/>
        <v>6482.0724</v>
      </c>
      <c r="H1460" s="3">
        <f t="shared" si="63"/>
        <v>0.88999999999577994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60022.16</v>
      </c>
      <c r="D1462" s="2">
        <f>'RAS-funkcijski'!E66</f>
        <v>101081.68</v>
      </c>
      <c r="E1462" s="2">
        <v>0</v>
      </c>
      <c r="F1462" s="2">
        <v>0</v>
      </c>
      <c r="G1462" s="3">
        <f t="shared" si="52"/>
        <v>16255.50224</v>
      </c>
      <c r="H1462" s="3">
        <f t="shared" si="63"/>
        <v>0.48000000001047738</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39706.53</v>
      </c>
      <c r="D1467" s="2">
        <f>'RAS-funkcijski'!E71</f>
        <v>101081.68</v>
      </c>
      <c r="E1467" s="2">
        <v>0</v>
      </c>
      <c r="F1467" s="2">
        <v>0</v>
      </c>
      <c r="G1467" s="3">
        <f t="shared" si="52"/>
        <v>16205.282630000002</v>
      </c>
      <c r="H1467" s="3">
        <f t="shared" si="63"/>
        <v>0.79000000000814907</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20315.63</v>
      </c>
      <c r="D1468" s="2">
        <f>'RAS-funkcijski'!E72</f>
        <v>0</v>
      </c>
      <c r="E1468" s="2">
        <v>0</v>
      </c>
      <c r="F1468" s="2">
        <v>0</v>
      </c>
      <c r="G1468" s="3">
        <f t="shared" si="52"/>
        <v>1381.4628400000001</v>
      </c>
      <c r="H1468" s="3">
        <f t="shared" si="63"/>
        <v>0.36999999999898137</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3652681</v>
      </c>
      <c r="D1470" s="2">
        <f>'RAS-funkcijski'!E74</f>
        <v>4446544.68</v>
      </c>
      <c r="E1470" s="2">
        <v>0</v>
      </c>
      <c r="F1470" s="2">
        <v>0</v>
      </c>
      <c r="G1470" s="3">
        <f t="shared" si="52"/>
        <v>878203.92520000006</v>
      </c>
      <c r="H1470" s="3">
        <f t="shared" si="63"/>
        <v>0.32000000029802322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2970535.62</v>
      </c>
      <c r="D1471" s="2">
        <f>'RAS-funkcijski'!E75</f>
        <v>3494846.53</v>
      </c>
      <c r="E1471" s="2">
        <v>0</v>
      </c>
      <c r="F1471" s="2">
        <v>0</v>
      </c>
      <c r="G1471" s="3">
        <f t="shared" si="52"/>
        <v>707176.23627999995</v>
      </c>
      <c r="H1471" s="3">
        <f t="shared" si="63"/>
        <v>0.85000000009313226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1402235.77</v>
      </c>
      <c r="D1472" s="2">
        <f>'RAS-funkcijski'!E76</f>
        <v>1636450.53</v>
      </c>
      <c r="E1472" s="2">
        <v>0</v>
      </c>
      <c r="F1472" s="2">
        <v>0</v>
      </c>
      <c r="G1472" s="3">
        <f t="shared" si="52"/>
        <v>336609.85175999999</v>
      </c>
      <c r="H1472" s="3">
        <f t="shared" si="63"/>
        <v>0.69999999995343387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499989.23</v>
      </c>
      <c r="D1473" s="2">
        <f>'RAS-funkcijski'!E77</f>
        <v>499992.24</v>
      </c>
      <c r="E1473" s="2">
        <v>0</v>
      </c>
      <c r="F1473" s="2">
        <v>0</v>
      </c>
      <c r="G1473" s="3">
        <f t="shared" si="52"/>
        <v>109498.08082999999</v>
      </c>
      <c r="H1473" s="3">
        <f t="shared" si="63"/>
        <v>0.46999999997206032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848632.15</v>
      </c>
      <c r="D1474" s="2">
        <f>'RAS-funkcijski'!E78</f>
        <v>978255.49</v>
      </c>
      <c r="E1474" s="2">
        <v>0</v>
      </c>
      <c r="F1474" s="2">
        <v>0</v>
      </c>
      <c r="G1474" s="3">
        <f t="shared" si="52"/>
        <v>207580.59161999996</v>
      </c>
      <c r="H1474" s="3">
        <f t="shared" si="63"/>
        <v>0.64000000001396984</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630.80999999999995</v>
      </c>
      <c r="D1475" s="2">
        <f>'RAS-funkcijski'!E79</f>
        <v>94613.45</v>
      </c>
      <c r="E1475" s="2">
        <v>0</v>
      </c>
      <c r="F1475" s="2">
        <v>0</v>
      </c>
      <c r="G1475" s="3">
        <f t="shared" si="52"/>
        <v>14239.32825</v>
      </c>
      <c r="H1475" s="3">
        <f t="shared" si="63"/>
        <v>0.63999999999714419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219047.66</v>
      </c>
      <c r="D1477" s="2">
        <f>'RAS-funkcijski'!E81</f>
        <v>285534.82</v>
      </c>
      <c r="E1477" s="2">
        <v>0</v>
      </c>
      <c r="F1477" s="2">
        <v>0</v>
      </c>
      <c r="G1477" s="3">
        <f t="shared" si="52"/>
        <v>60839.032099999997</v>
      </c>
      <c r="H1477" s="3">
        <f t="shared" si="63"/>
        <v>0.51999999998952262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19209295.879999999</v>
      </c>
      <c r="D1478" s="2">
        <f>'RAS-funkcijski'!E82</f>
        <v>23813431.18</v>
      </c>
      <c r="E1478" s="2">
        <v>0</v>
      </c>
      <c r="F1478" s="2">
        <v>0</v>
      </c>
      <c r="G1478" s="3">
        <f t="shared" si="52"/>
        <v>5213220.3427200001</v>
      </c>
      <c r="H1478" s="3">
        <f t="shared" si="63"/>
        <v>0.30000000074505806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19209295.879999999</v>
      </c>
      <c r="D1480" s="2">
        <f>'RAS-funkcijski'!E84</f>
        <v>23813431.18</v>
      </c>
      <c r="E1480" s="2">
        <v>0</v>
      </c>
      <c r="F1480" s="2">
        <v>0</v>
      </c>
      <c r="G1480" s="3">
        <f t="shared" si="52"/>
        <v>5346892.6591999996</v>
      </c>
      <c r="H1480" s="3">
        <f t="shared" si="63"/>
        <v>0.30000000074505806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276752.96000000002</v>
      </c>
      <c r="D1485" s="2">
        <f>'RAS-funkcijski'!E89</f>
        <v>308046.46999999997</v>
      </c>
      <c r="E1485" s="2">
        <v>0</v>
      </c>
      <c r="F1485" s="2">
        <v>0</v>
      </c>
      <c r="G1485" s="3">
        <f t="shared" si="52"/>
        <v>75891.901500000007</v>
      </c>
      <c r="H1485" s="3">
        <f t="shared" si="63"/>
        <v>0.50999999995110556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207493.13</v>
      </c>
      <c r="D1500" s="2">
        <f>'RAS-funkcijski'!E104</f>
        <v>224815.37</v>
      </c>
      <c r="E1500" s="2">
        <v>0</v>
      </c>
      <c r="F1500" s="2">
        <v>0</v>
      </c>
      <c r="G1500" s="3">
        <f t="shared" si="52"/>
        <v>65712.387000000002</v>
      </c>
      <c r="H1500" s="3">
        <f t="shared" si="63"/>
        <v>0.5</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69259.83</v>
      </c>
      <c r="D1502" s="2">
        <f>'RAS-funkcijski'!E106</f>
        <v>83231.100000000006</v>
      </c>
      <c r="E1502" s="2">
        <v>0</v>
      </c>
      <c r="F1502" s="2">
        <v>0</v>
      </c>
      <c r="G1502" s="3">
        <f t="shared" si="52"/>
        <v>24043.647060000003</v>
      </c>
      <c r="H1502" s="3">
        <f t="shared" si="63"/>
        <v>0.27000000000407454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7496679.6399999997</v>
      </c>
      <c r="D1503" s="2">
        <f>'RAS-funkcijski'!E107</f>
        <v>11697897.839999998</v>
      </c>
      <c r="E1503" s="2">
        <v>0</v>
      </c>
      <c r="F1503" s="2">
        <v>0</v>
      </c>
      <c r="G1503" s="3">
        <f t="shared" si="52"/>
        <v>3181924.9579599993</v>
      </c>
      <c r="H1503" s="3">
        <f t="shared" si="63"/>
        <v>0.52000000234693289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6252606.7199999997</v>
      </c>
      <c r="D1504" s="2">
        <f>'RAS-funkcijski'!E108</f>
        <v>10023017.539999999</v>
      </c>
      <c r="E1504" s="2">
        <v>0</v>
      </c>
      <c r="F1504" s="2">
        <v>0</v>
      </c>
      <c r="G1504" s="3">
        <f t="shared" si="52"/>
        <v>2735058.7471999996</v>
      </c>
      <c r="H1504" s="3">
        <f t="shared" si="63"/>
        <v>0.74000000115483999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1244072.92</v>
      </c>
      <c r="D1505" s="2">
        <f>'RAS-funkcijski'!E109</f>
        <v>1627182.7</v>
      </c>
      <c r="E1505" s="2">
        <v>0</v>
      </c>
      <c r="F1505" s="2">
        <v>0</v>
      </c>
      <c r="G1505" s="3">
        <f t="shared" si="52"/>
        <v>472336.02359999996</v>
      </c>
      <c r="H1505" s="3">
        <f t="shared" si="63"/>
        <v>0.38000000012107193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47697.599999999999</v>
      </c>
      <c r="E1509" s="2">
        <v>0</v>
      </c>
      <c r="F1509" s="2">
        <v>0</v>
      </c>
      <c r="G1509" s="3">
        <f t="shared" si="52"/>
        <v>10398.076799999999</v>
      </c>
      <c r="H1509" s="3">
        <f t="shared" si="63"/>
        <v>0.40000000000145519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6161702.3199999994</v>
      </c>
      <c r="D1510" s="2">
        <f>'RAS-funkcijski'!E114</f>
        <v>9723519.379999999</v>
      </c>
      <c r="E1510" s="2">
        <v>0</v>
      </c>
      <c r="F1510" s="2">
        <v>0</v>
      </c>
      <c r="G1510" s="3">
        <f t="shared" si="52"/>
        <v>2816961.5187999997</v>
      </c>
      <c r="H1510" s="3">
        <f t="shared" si="63"/>
        <v>0.69999999832361937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4907286.2299999995</v>
      </c>
      <c r="D1511" s="2">
        <f>'RAS-funkcijski'!E115</f>
        <v>9293660.0499999989</v>
      </c>
      <c r="E1511" s="2">
        <v>0</v>
      </c>
      <c r="F1511" s="2">
        <v>0</v>
      </c>
      <c r="G1511" s="3">
        <f t="shared" si="52"/>
        <v>2607901.3026299998</v>
      </c>
      <c r="H1511" s="3">
        <f t="shared" si="63"/>
        <v>0.27999999839812517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4401640.01</v>
      </c>
      <c r="D1512" s="2">
        <f>'RAS-funkcijski'!E116</f>
        <v>8391275.4399999995</v>
      </c>
      <c r="E1512" s="2">
        <v>0</v>
      </c>
      <c r="F1512" s="2">
        <v>0</v>
      </c>
      <c r="G1512" s="3">
        <f t="shared" si="52"/>
        <v>2372629.3796799998</v>
      </c>
      <c r="H1512" s="3">
        <f t="shared" si="63"/>
        <v>0.44999999925494194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505646.22</v>
      </c>
      <c r="D1513" s="2">
        <f>'RAS-funkcijski'!E117</f>
        <v>902384.61</v>
      </c>
      <c r="E1513" s="2">
        <v>0</v>
      </c>
      <c r="F1513" s="2">
        <v>0</v>
      </c>
      <c r="G1513" s="3">
        <f t="shared" si="52"/>
        <v>261076.94472</v>
      </c>
      <c r="H1513" s="3">
        <f t="shared" si="63"/>
        <v>0.60999999998603016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683303.65</v>
      </c>
      <c r="D1522" s="2">
        <f>'RAS-funkcijski'!E126</f>
        <v>225337.31</v>
      </c>
      <c r="E1522" s="2">
        <v>0</v>
      </c>
      <c r="F1522" s="2">
        <v>0</v>
      </c>
      <c r="G1522" s="3">
        <f t="shared" si="52"/>
        <v>138345.34894</v>
      </c>
      <c r="H1522" s="3">
        <f t="shared" si="63"/>
        <v>0.65999999997438863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23429.25</v>
      </c>
      <c r="D1523" s="2">
        <f>'RAS-funkcijski'!E127</f>
        <v>0</v>
      </c>
      <c r="E1523" s="2">
        <v>0</v>
      </c>
      <c r="F1523" s="2">
        <v>0</v>
      </c>
      <c r="G1523" s="3">
        <f t="shared" si="52"/>
        <v>2881.7977500000002</v>
      </c>
      <c r="H1523" s="3">
        <f t="shared" si="63"/>
        <v>0.25</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547683.18999999994</v>
      </c>
      <c r="D1524" s="2">
        <f>'RAS-funkcijski'!E128</f>
        <v>204522.02000000002</v>
      </c>
      <c r="E1524" s="2">
        <v>0</v>
      </c>
      <c r="F1524" s="2">
        <v>0</v>
      </c>
      <c r="G1524" s="3">
        <f t="shared" si="52"/>
        <v>118634.17652000001</v>
      </c>
      <c r="H1524" s="3">
        <f t="shared" si="63"/>
        <v>0.2099999999627471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6387587.6699999999</v>
      </c>
      <c r="D1525" s="2">
        <f>'RAS-funkcijski'!E129</f>
        <v>3304358.5200000005</v>
      </c>
      <c r="E1525" s="2">
        <v>0</v>
      </c>
      <c r="F1525" s="2">
        <v>0</v>
      </c>
      <c r="G1525" s="3">
        <f t="shared" si="52"/>
        <v>1624538.0887500001</v>
      </c>
      <c r="H1525" s="3">
        <f t="shared" si="63"/>
        <v>0.80999999959021807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284083.15999999997</v>
      </c>
      <c r="D1526" s="2">
        <f>'RAS-funkcijski'!E130</f>
        <v>239497.46</v>
      </c>
      <c r="E1526" s="2">
        <v>0</v>
      </c>
      <c r="F1526" s="2">
        <v>0</v>
      </c>
      <c r="G1526" s="3">
        <f t="shared" si="52"/>
        <v>96147.838079999987</v>
      </c>
      <c r="H1526" s="3">
        <f t="shared" si="63"/>
        <v>0.61999999996623956</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284083.15999999997</v>
      </c>
      <c r="D1528" s="2">
        <f>'RAS-funkcijski'!E132</f>
        <v>239497.46</v>
      </c>
      <c r="E1528" s="2">
        <v>0</v>
      </c>
      <c r="F1528" s="2">
        <v>0</v>
      </c>
      <c r="G1528" s="3">
        <f t="shared" si="52"/>
        <v>97673.99424</v>
      </c>
      <c r="H1528" s="3">
        <f t="shared" si="63"/>
        <v>0.61999999996623956</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4714242.05</v>
      </c>
      <c r="D1529" s="2">
        <f>'RAS-funkcijski'!E133</f>
        <v>1157583.05</v>
      </c>
      <c r="E1529" s="2">
        <v>0</v>
      </c>
      <c r="F1529" s="2">
        <v>0</v>
      </c>
      <c r="G1529" s="3">
        <f t="shared" si="52"/>
        <v>906793.65134999994</v>
      </c>
      <c r="H1529" s="3">
        <f t="shared" si="63"/>
        <v>9.9999999860301614E-2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526729.82999999996</v>
      </c>
      <c r="D1531" s="2">
        <f>'RAS-funkcijski'!E135</f>
        <v>755973.16</v>
      </c>
      <c r="E1531" s="2">
        <v>0</v>
      </c>
      <c r="F1531" s="2">
        <v>0</v>
      </c>
      <c r="G1531" s="3">
        <f t="shared" si="52"/>
        <v>267066.57565000001</v>
      </c>
      <c r="H1531" s="3">
        <f t="shared" si="63"/>
        <v>0.33000000007450581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1987.86</v>
      </c>
      <c r="D1533" s="2">
        <f>'RAS-funkcijski'!E137</f>
        <v>7827.54</v>
      </c>
      <c r="E1533" s="2">
        <v>0</v>
      </c>
      <c r="F1533" s="2">
        <v>0</v>
      </c>
      <c r="G1533" s="3">
        <f t="shared" si="52"/>
        <v>2346.5110200000004</v>
      </c>
      <c r="H1533" s="3">
        <f t="shared" si="63"/>
        <v>0.60000000000013642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860544.77</v>
      </c>
      <c r="D1536" s="2">
        <f>'RAS-funkcijski'!E140</f>
        <v>1143477.31</v>
      </c>
      <c r="E1536" s="2">
        <v>0</v>
      </c>
      <c r="F1536" s="2">
        <v>0</v>
      </c>
      <c r="G1536" s="3">
        <f t="shared" si="52"/>
        <v>428059.91704000003</v>
      </c>
      <c r="H1536" s="3">
        <f t="shared" si="63"/>
        <v>0.5400000000372529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54895027.390000001</v>
      </c>
      <c r="D1537" s="14">
        <f>'RAS-funkcijski'!E141</f>
        <v>68969522.029999986</v>
      </c>
      <c r="E1537" s="14">
        <v>0</v>
      </c>
      <c r="F1537" s="14">
        <v>0</v>
      </c>
      <c r="G1537" s="15">
        <f t="shared" si="52"/>
        <v>26418267.788649999</v>
      </c>
      <c r="H1537" s="15">
        <f t="shared" si="63"/>
        <v>0.41999998688697815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6879371.8799999999</v>
      </c>
      <c r="D1538" s="7">
        <f>'P-VRIO'!E5</f>
        <v>15654638.289999999</v>
      </c>
      <c r="E1538" s="7">
        <v>0</v>
      </c>
      <c r="F1538" s="7">
        <v>0</v>
      </c>
      <c r="G1538" s="8">
        <f t="shared" si="52"/>
        <v>38188.648459999997</v>
      </c>
      <c r="H1538" s="8">
        <f t="shared" si="63"/>
        <v>0.40999999921768904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6718753.8099999996</v>
      </c>
      <c r="D1539" s="2">
        <f>'P-VRIO'!E6</f>
        <v>15469822.939999999</v>
      </c>
      <c r="E1539" s="2">
        <v>0</v>
      </c>
      <c r="F1539" s="2">
        <v>0</v>
      </c>
      <c r="G1539" s="3">
        <f t="shared" si="52"/>
        <v>75316.799379999997</v>
      </c>
      <c r="H1539" s="3">
        <f t="shared" si="63"/>
        <v>0.25000000093132257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8752972.9499999993</v>
      </c>
      <c r="E1540" s="2">
        <v>0</v>
      </c>
      <c r="F1540" s="2">
        <v>0</v>
      </c>
      <c r="G1540" s="3">
        <f t="shared" si="52"/>
        <v>52517.837699999996</v>
      </c>
      <c r="H1540" s="3">
        <f t="shared" si="63"/>
        <v>5.000000074505806E-2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586547.29</v>
      </c>
      <c r="E1541" s="2">
        <v>0</v>
      </c>
      <c r="F1541" s="2">
        <v>0</v>
      </c>
      <c r="G1541" s="3">
        <f t="shared" si="52"/>
        <v>4692.3783200000007</v>
      </c>
      <c r="H1541" s="3">
        <f t="shared" si="63"/>
        <v>0.2900000000372529</v>
      </c>
      <c r="I1541" s="11">
        <f t="shared" ref="I1541:I1546" si="64">G1541*H1541</f>
        <v>1360.7897129748048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8166425.6600000001</v>
      </c>
      <c r="E1542" s="2">
        <v>0</v>
      </c>
      <c r="F1542" s="2">
        <v>0</v>
      </c>
      <c r="G1542" s="3">
        <f t="shared" si="52"/>
        <v>81664.256600000008</v>
      </c>
      <c r="H1542" s="3">
        <f t="shared" si="63"/>
        <v>0.33999999985098839</v>
      </c>
      <c r="I1542" s="11">
        <f t="shared" si="64"/>
        <v>27765.847231831081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6718753.8099999996</v>
      </c>
      <c r="D1547" s="2">
        <f>'P-VRIO'!E14</f>
        <v>6716849.9900000002</v>
      </c>
      <c r="E1547" s="2">
        <v>0</v>
      </c>
      <c r="F1547" s="2">
        <v>0</v>
      </c>
      <c r="G1547" s="3">
        <f t="shared" si="52"/>
        <v>201524.5379</v>
      </c>
      <c r="H1547" s="3">
        <f t="shared" si="63"/>
        <v>0.20000000018626451</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6718753.8099999996</v>
      </c>
      <c r="D1552" s="2">
        <f>'P-VRIO'!E19</f>
        <v>6716580</v>
      </c>
      <c r="E1552" s="2">
        <v>0</v>
      </c>
      <c r="F1552" s="2">
        <v>0</v>
      </c>
      <c r="G1552" s="3">
        <f t="shared" si="52"/>
        <v>302278.70714999997</v>
      </c>
      <c r="H1552" s="3">
        <f t="shared" si="63"/>
        <v>0.19000000040978193</v>
      </c>
      <c r="I1552" s="11">
        <f t="shared" si="65"/>
        <v>57432.954482368346</v>
      </c>
      <c r="J1552" s="3">
        <f>IF(AND(Skriveni!C1552&lt;&gt;0,Skriveni!D1552&lt;&gt;0),1,0)</f>
        <v>1</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269.99</v>
      </c>
      <c r="E1553" s="2">
        <v>0</v>
      </c>
      <c r="F1553" s="2">
        <v>0</v>
      </c>
      <c r="G1553" s="3">
        <f t="shared" si="52"/>
        <v>8.6396800000000002</v>
      </c>
      <c r="H1553" s="3">
        <f t="shared" si="63"/>
        <v>9.9999999999909051E-3</v>
      </c>
      <c r="I1553" s="11">
        <f t="shared" si="65"/>
        <v>8.639679999992142E-2</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160618.07</v>
      </c>
      <c r="D1555" s="2">
        <f>'P-VRIO'!E22</f>
        <v>184815.35</v>
      </c>
      <c r="E1555" s="2">
        <v>0</v>
      </c>
      <c r="F1555" s="2">
        <v>0</v>
      </c>
      <c r="G1555" s="3">
        <f t="shared" si="52"/>
        <v>9544.4778599999991</v>
      </c>
      <c r="H1555" s="3">
        <f t="shared" si="63"/>
        <v>0.42000000001280569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160618.07</v>
      </c>
      <c r="D1556" s="2">
        <f>'P-VRIO'!E23</f>
        <v>52225.59</v>
      </c>
      <c r="E1556" s="2">
        <v>0</v>
      </c>
      <c r="F1556" s="2">
        <v>0</v>
      </c>
      <c r="G1556" s="3">
        <f t="shared" si="52"/>
        <v>5036.3157499999998</v>
      </c>
      <c r="H1556" s="3">
        <f t="shared" si="63"/>
        <v>0.48000000001047738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30336.240000000002</v>
      </c>
      <c r="D1557" s="2">
        <f>'P-VRIO'!E24</f>
        <v>500</v>
      </c>
      <c r="E1557" s="2">
        <v>0</v>
      </c>
      <c r="F1557" s="2">
        <v>0</v>
      </c>
      <c r="G1557" s="3">
        <f t="shared" si="52"/>
        <v>626.72480000000007</v>
      </c>
      <c r="H1557" s="3">
        <f t="shared" si="63"/>
        <v>0.24000000000160071</v>
      </c>
      <c r="I1557" s="11">
        <f t="shared" ref="I1557:I1562" si="66">G1557*H1557</f>
        <v>150.41395200100322</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130281.83</v>
      </c>
      <c r="D1558" s="2">
        <f>'P-VRIO'!E25</f>
        <v>51725.59</v>
      </c>
      <c r="E1558" s="2">
        <v>0</v>
      </c>
      <c r="F1558" s="2">
        <v>0</v>
      </c>
      <c r="G1558" s="3">
        <f t="shared" si="52"/>
        <v>4908.3932100000002</v>
      </c>
      <c r="H1558" s="3">
        <f t="shared" si="63"/>
        <v>0.58000000000174623</v>
      </c>
      <c r="I1558" s="11">
        <f t="shared" si="66"/>
        <v>2846.8680618085714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132589.76000000001</v>
      </c>
      <c r="E1563" s="2">
        <v>0</v>
      </c>
      <c r="F1563" s="2">
        <v>0</v>
      </c>
      <c r="G1563" s="3">
        <f t="shared" si="52"/>
        <v>6894.66752</v>
      </c>
      <c r="H1563" s="3">
        <f t="shared" si="63"/>
        <v>0.23999999999068677</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132589.76000000001</v>
      </c>
      <c r="E1566" s="2">
        <v>0</v>
      </c>
      <c r="F1566" s="2">
        <v>0</v>
      </c>
      <c r="G1566" s="3">
        <f t="shared" si="52"/>
        <v>7690.2060800000008</v>
      </c>
      <c r="H1566" s="3">
        <f t="shared" si="63"/>
        <v>0.23999999999068677</v>
      </c>
      <c r="I1566" s="11">
        <f t="shared" si="67"/>
        <v>1845.6494591283795</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22998896.66</v>
      </c>
      <c r="D1582" s="7"/>
      <c r="E1582" s="7">
        <v>0</v>
      </c>
      <c r="F1582" s="7">
        <v>0</v>
      </c>
      <c r="G1582" s="8">
        <f t="shared" ref="G1582:G1686" si="70">B1582/1000*C1582</f>
        <v>22998.896660000002</v>
      </c>
      <c r="H1582" s="8">
        <f t="shared" ref="H1582:H1686" si="71">ABS(C1582-ROUND(C1582,0))</f>
        <v>0.33999999985098839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85231966.640000015</v>
      </c>
      <c r="D1583" s="2">
        <v>0</v>
      </c>
      <c r="E1583" s="2">
        <v>0</v>
      </c>
      <c r="F1583" s="2">
        <v>0</v>
      </c>
      <c r="G1583" s="3">
        <f t="shared" si="70"/>
        <v>170463.93328000003</v>
      </c>
      <c r="H1583" s="3">
        <f t="shared" si="71"/>
        <v>0.35999998450279236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6766614.1299999999</v>
      </c>
      <c r="D1584" s="2">
        <v>0</v>
      </c>
      <c r="E1584" s="2">
        <v>0</v>
      </c>
      <c r="F1584" s="2">
        <v>0</v>
      </c>
      <c r="G1584" s="3">
        <f t="shared" si="70"/>
        <v>20299.842390000002</v>
      </c>
      <c r="H1584" s="3">
        <f t="shared" si="71"/>
        <v>0.12999999988824129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54415244.910000004</v>
      </c>
      <c r="D1585" s="2">
        <v>0</v>
      </c>
      <c r="E1585" s="2">
        <v>0</v>
      </c>
      <c r="F1585" s="2">
        <v>0</v>
      </c>
      <c r="G1585" s="3">
        <f t="shared" si="70"/>
        <v>217660.97964000003</v>
      </c>
      <c r="H1585" s="3">
        <f t="shared" si="71"/>
        <v>8.999999612569809E-2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6160060.7800000003</v>
      </c>
      <c r="D1586" s="2">
        <v>0</v>
      </c>
      <c r="E1586" s="2">
        <v>0</v>
      </c>
      <c r="F1586" s="2">
        <v>0</v>
      </c>
      <c r="G1586" s="3">
        <f t="shared" si="70"/>
        <v>30800.303900000003</v>
      </c>
      <c r="H1586" s="3">
        <f t="shared" si="71"/>
        <v>0.21999999973922968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18372404.399999999</v>
      </c>
      <c r="D1587" s="2">
        <v>0</v>
      </c>
      <c r="E1587" s="2">
        <v>0</v>
      </c>
      <c r="F1587" s="2">
        <v>0</v>
      </c>
      <c r="G1587" s="3">
        <f t="shared" si="70"/>
        <v>110234.4264</v>
      </c>
      <c r="H1587" s="3">
        <f t="shared" si="71"/>
        <v>0.39999999850988388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165207.39000000001</v>
      </c>
      <c r="D1588" s="2">
        <v>0</v>
      </c>
      <c r="E1588" s="2">
        <v>0</v>
      </c>
      <c r="F1588" s="2">
        <v>0</v>
      </c>
      <c r="G1588" s="3">
        <f t="shared" si="70"/>
        <v>1156.4517300000002</v>
      </c>
      <c r="H1588" s="3">
        <f t="shared" si="71"/>
        <v>0.39000000001396984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1804065.34</v>
      </c>
      <c r="D1589" s="2">
        <v>0</v>
      </c>
      <c r="E1589" s="2">
        <v>0</v>
      </c>
      <c r="F1589" s="2">
        <v>0</v>
      </c>
      <c r="G1589" s="3">
        <f t="shared" si="70"/>
        <v>14432.522720000001</v>
      </c>
      <c r="H1589" s="3">
        <f t="shared" si="71"/>
        <v>0.34000000008381903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1172345.3499999999</v>
      </c>
      <c r="D1590" s="2">
        <v>0</v>
      </c>
      <c r="E1590" s="2">
        <v>0</v>
      </c>
      <c r="F1590" s="2">
        <v>0</v>
      </c>
      <c r="G1590" s="3">
        <f>B1590/1000*C1590</f>
        <v>10551.108149999998</v>
      </c>
      <c r="H1590" s="3">
        <f>ABS(C1590-ROUND(C1590,0))</f>
        <v>0.34999999986030161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1254331.5900000001</v>
      </c>
      <c r="D1591" s="2">
        <v>0</v>
      </c>
      <c r="E1591" s="2">
        <v>0</v>
      </c>
      <c r="F1591" s="2">
        <v>0</v>
      </c>
      <c r="G1591" s="3">
        <f t="shared" si="70"/>
        <v>12543.315900000001</v>
      </c>
      <c r="H1591" s="3">
        <f t="shared" si="71"/>
        <v>0.40999999991618097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21231388.140000001</v>
      </c>
      <c r="D1592" s="2">
        <v>0</v>
      </c>
      <c r="E1592" s="2">
        <v>0</v>
      </c>
      <c r="F1592" s="2">
        <v>0</v>
      </c>
      <c r="G1592" s="3">
        <f t="shared" si="70"/>
        <v>233545.26953999998</v>
      </c>
      <c r="H1592" s="3">
        <f t="shared" si="71"/>
        <v>0.14000000059604645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4255441.919999999</v>
      </c>
      <c r="D1593" s="2">
        <v>0</v>
      </c>
      <c r="E1593" s="2">
        <v>0</v>
      </c>
      <c r="F1593" s="2">
        <v>0</v>
      </c>
      <c r="G1593" s="3">
        <f t="shared" si="70"/>
        <v>51065.303039999992</v>
      </c>
      <c r="H1593" s="3">
        <f t="shared" si="71"/>
        <v>8.0000001005828381E-2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18060580.100000001</v>
      </c>
      <c r="D1594" s="2">
        <v>0</v>
      </c>
      <c r="E1594" s="2">
        <v>0</v>
      </c>
      <c r="F1594" s="2">
        <v>0</v>
      </c>
      <c r="G1594" s="3">
        <f t="shared" si="70"/>
        <v>234787.54130000001</v>
      </c>
      <c r="H1594" s="3">
        <f t="shared" si="71"/>
        <v>0.10000000149011612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525280</v>
      </c>
      <c r="D1595" s="2">
        <v>0</v>
      </c>
      <c r="E1595" s="2">
        <v>0</v>
      </c>
      <c r="F1595" s="2">
        <v>0</v>
      </c>
      <c r="G1595" s="3">
        <f t="shared" si="70"/>
        <v>7353.92</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525280</v>
      </c>
      <c r="D1596" s="2">
        <v>0</v>
      </c>
      <c r="E1596" s="2">
        <v>0</v>
      </c>
      <c r="F1596" s="2">
        <v>0</v>
      </c>
      <c r="G1596" s="3">
        <f t="shared" si="70"/>
        <v>7879.2</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5464247.5</v>
      </c>
      <c r="D1601" s="2">
        <v>0</v>
      </c>
      <c r="E1601" s="2">
        <v>0</v>
      </c>
      <c r="F1601" s="2">
        <v>0</v>
      </c>
      <c r="G1601" s="3">
        <f>B1601/1000*C1601</f>
        <v>109284.95</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83662332.310000017</v>
      </c>
      <c r="D1602" s="2">
        <v>0</v>
      </c>
      <c r="E1602" s="2">
        <v>0</v>
      </c>
      <c r="F1602" s="2">
        <v>0</v>
      </c>
      <c r="G1602" s="3">
        <f t="shared" si="70"/>
        <v>1756908.9785100005</v>
      </c>
      <c r="H1602" s="3">
        <f t="shared" si="71"/>
        <v>0.31000001728534698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6589637.0299999993</v>
      </c>
      <c r="D1603" s="2">
        <v>0</v>
      </c>
      <c r="E1603" s="2">
        <v>0</v>
      </c>
      <c r="F1603" s="2">
        <v>0</v>
      </c>
      <c r="G1603" s="3">
        <f t="shared" si="70"/>
        <v>144972.01465999999</v>
      </c>
      <c r="H1603" s="3">
        <f t="shared" si="71"/>
        <v>2.9999999329447746E-2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53882710.870000012</v>
      </c>
      <c r="D1604" s="2">
        <v>0</v>
      </c>
      <c r="E1604" s="2">
        <v>0</v>
      </c>
      <c r="F1604" s="2">
        <v>0</v>
      </c>
      <c r="G1604" s="3">
        <f t="shared" si="70"/>
        <v>1239302.3500100002</v>
      </c>
      <c r="H1604" s="3">
        <f t="shared" si="71"/>
        <v>0.12999998778104782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6161760.8600000003</v>
      </c>
      <c r="D1605" s="2">
        <v>0</v>
      </c>
      <c r="E1605" s="2">
        <v>0</v>
      </c>
      <c r="F1605" s="2">
        <v>0</v>
      </c>
      <c r="G1605" s="3">
        <f t="shared" si="70"/>
        <v>147882.26064000002</v>
      </c>
      <c r="H1605" s="3">
        <f t="shared" si="71"/>
        <v>0.13999999966472387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18097245.350000001</v>
      </c>
      <c r="D1606" s="2">
        <v>0</v>
      </c>
      <c r="E1606" s="2">
        <v>0</v>
      </c>
      <c r="F1606" s="2">
        <v>0</v>
      </c>
      <c r="G1606" s="3">
        <f t="shared" si="70"/>
        <v>452431.13375000004</v>
      </c>
      <c r="H1606" s="3">
        <f t="shared" si="71"/>
        <v>0.35000000149011612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173470.96</v>
      </c>
      <c r="D1607" s="2">
        <v>0</v>
      </c>
      <c r="E1607" s="2">
        <v>0</v>
      </c>
      <c r="F1607" s="2">
        <v>0</v>
      </c>
      <c r="G1607" s="3">
        <f t="shared" si="70"/>
        <v>4510.24496</v>
      </c>
      <c r="H1607" s="3">
        <f t="shared" si="71"/>
        <v>4.0000000008149073E-2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1824653.42</v>
      </c>
      <c r="D1608" s="2">
        <v>0</v>
      </c>
      <c r="E1608" s="2">
        <v>0</v>
      </c>
      <c r="F1608" s="2">
        <v>0</v>
      </c>
      <c r="G1608" s="3">
        <f t="shared" si="70"/>
        <v>49265.642339999999</v>
      </c>
      <c r="H1608" s="3">
        <f t="shared" si="71"/>
        <v>0.41999999992549419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1172345.3499999999</v>
      </c>
      <c r="D1609" s="2">
        <v>0</v>
      </c>
      <c r="E1609" s="2">
        <v>0</v>
      </c>
      <c r="F1609" s="2">
        <v>0</v>
      </c>
      <c r="G1609" s="3">
        <f>B1609/1000*C1609</f>
        <v>32825.669799999996</v>
      </c>
      <c r="H1609" s="3">
        <f>ABS(C1609-ROUND(C1609,0))</f>
        <v>0.34999999986030161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1272551.79</v>
      </c>
      <c r="D1610" s="2">
        <v>0</v>
      </c>
      <c r="E1610" s="2">
        <v>0</v>
      </c>
      <c r="F1610" s="2">
        <v>0</v>
      </c>
      <c r="G1610" s="3">
        <f t="shared" si="70"/>
        <v>36904.001910000006</v>
      </c>
      <c r="H1610" s="3">
        <f t="shared" si="71"/>
        <v>0.2099999999627471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20941041.760000002</v>
      </c>
      <c r="D1611" s="2">
        <v>0</v>
      </c>
      <c r="E1611" s="2">
        <v>0</v>
      </c>
      <c r="F1611" s="2">
        <v>0</v>
      </c>
      <c r="G1611" s="3">
        <f t="shared" si="70"/>
        <v>628231.25280000002</v>
      </c>
      <c r="H1611" s="3">
        <f t="shared" si="71"/>
        <v>0.23999999836087227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4239641.3800000008</v>
      </c>
      <c r="D1612" s="2">
        <v>0</v>
      </c>
      <c r="E1612" s="2">
        <v>0</v>
      </c>
      <c r="F1612" s="2">
        <v>0</v>
      </c>
      <c r="G1612" s="3">
        <f t="shared" si="70"/>
        <v>131428.88278000001</v>
      </c>
      <c r="H1612" s="3">
        <f t="shared" si="71"/>
        <v>0.38000000081956387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16966237.640000001</v>
      </c>
      <c r="D1613" s="2">
        <v>0</v>
      </c>
      <c r="E1613" s="2">
        <v>0</v>
      </c>
      <c r="F1613" s="2">
        <v>0</v>
      </c>
      <c r="G1613" s="3">
        <f t="shared" si="70"/>
        <v>542919.60447999998</v>
      </c>
      <c r="H1613" s="3">
        <f t="shared" si="71"/>
        <v>0.35999999940395355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2516122.16</v>
      </c>
      <c r="D1614" s="2">
        <v>0</v>
      </c>
      <c r="E1614" s="2">
        <v>0</v>
      </c>
      <c r="F1614" s="2">
        <v>0</v>
      </c>
      <c r="G1614" s="3">
        <f t="shared" si="70"/>
        <v>83032.03128000001</v>
      </c>
      <c r="H1614" s="3">
        <f t="shared" si="71"/>
        <v>0.16000000014901161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525280</v>
      </c>
      <c r="D1615" s="2">
        <v>0</v>
      </c>
      <c r="E1615" s="2">
        <v>0</v>
      </c>
      <c r="F1615" s="2">
        <v>0</v>
      </c>
      <c r="G1615" s="3">
        <f t="shared" si="70"/>
        <v>17859.52</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1990842.16</v>
      </c>
      <c r="D1618" s="2">
        <v>0</v>
      </c>
      <c r="E1618" s="2">
        <v>0</v>
      </c>
      <c r="F1618" s="2">
        <v>0</v>
      </c>
      <c r="G1618" s="3">
        <f t="shared" si="70"/>
        <v>73661.159919999991</v>
      </c>
      <c r="H1618" s="3">
        <f t="shared" si="71"/>
        <v>0.15999999991618097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3707624.6100000003</v>
      </c>
      <c r="D1620" s="2">
        <v>0</v>
      </c>
      <c r="E1620" s="2">
        <v>0</v>
      </c>
      <c r="F1620" s="2">
        <v>0</v>
      </c>
      <c r="G1620" s="3">
        <f>B1620/1000*C1620</f>
        <v>144597.35979000002</v>
      </c>
      <c r="H1620" s="3">
        <f>ABS(C1620-ROUND(C1620,0))</f>
        <v>0.38999999966472387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24568530.989999995</v>
      </c>
      <c r="D1621" s="2">
        <v>0</v>
      </c>
      <c r="E1621" s="2">
        <v>0</v>
      </c>
      <c r="F1621" s="2">
        <v>0</v>
      </c>
      <c r="G1621" s="3">
        <f t="shared" si="70"/>
        <v>982741.23959999986</v>
      </c>
      <c r="H1621" s="3">
        <f t="shared" si="71"/>
        <v>1.000000536441803E-2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723106.74</v>
      </c>
      <c r="D1622" s="2">
        <v>0</v>
      </c>
      <c r="E1622" s="2">
        <v>0</v>
      </c>
      <c r="F1622" s="2">
        <v>0</v>
      </c>
      <c r="G1622" s="3">
        <f t="shared" si="70"/>
        <v>29647.376340000003</v>
      </c>
      <c r="H1622" s="3">
        <f t="shared" si="71"/>
        <v>0.26000000000931323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20000</v>
      </c>
      <c r="D1623" s="2">
        <v>0</v>
      </c>
      <c r="E1623" s="2">
        <v>0</v>
      </c>
      <c r="F1623" s="2">
        <v>0</v>
      </c>
      <c r="G1623" s="3">
        <f t="shared" si="70"/>
        <v>840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20000</v>
      </c>
      <c r="D1624" s="2">
        <v>0</v>
      </c>
      <c r="E1624" s="2">
        <v>0</v>
      </c>
      <c r="F1624" s="2">
        <v>0</v>
      </c>
      <c r="G1624" s="3">
        <f t="shared" si="70"/>
        <v>859.99999999999989</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477034.95</v>
      </c>
      <c r="D1628" s="2">
        <v>0</v>
      </c>
      <c r="E1628" s="2">
        <v>0</v>
      </c>
      <c r="F1628" s="2">
        <v>0</v>
      </c>
      <c r="G1628" s="3">
        <f t="shared" si="70"/>
        <v>22420.642650000002</v>
      </c>
      <c r="H1628" s="3">
        <f t="shared" si="71"/>
        <v>4.9999999988358468E-2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300372.73</v>
      </c>
      <c r="D1634" s="2">
        <v>0</v>
      </c>
      <c r="E1634" s="2">
        <v>0</v>
      </c>
      <c r="F1634" s="2">
        <v>0</v>
      </c>
      <c r="G1634" s="3">
        <f t="shared" si="70"/>
        <v>15919.754689999998</v>
      </c>
      <c r="H1634" s="3">
        <f t="shared" si="71"/>
        <v>0.27000000001862645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282615.43</v>
      </c>
      <c r="D1635" s="2">
        <v>0</v>
      </c>
      <c r="E1635" s="2">
        <v>0</v>
      </c>
      <c r="F1635" s="2">
        <v>0</v>
      </c>
      <c r="G1635" s="3">
        <f t="shared" si="70"/>
        <v>15261.23322</v>
      </c>
      <c r="H1635" s="3">
        <f t="shared" si="71"/>
        <v>0.42999999999301508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2409.04</v>
      </c>
      <c r="D1636" s="2">
        <v>0</v>
      </c>
      <c r="E1636" s="2">
        <v>0</v>
      </c>
      <c r="F1636" s="2">
        <v>0</v>
      </c>
      <c r="G1636" s="3">
        <f t="shared" si="70"/>
        <v>132.49719999999999</v>
      </c>
      <c r="H1636" s="3">
        <f t="shared" si="71"/>
        <v>3.999999999996362E-2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15.86999999999999</v>
      </c>
      <c r="D1637" s="2">
        <v>0</v>
      </c>
      <c r="E1637" s="2">
        <v>0</v>
      </c>
      <c r="F1637" s="2">
        <v>0</v>
      </c>
      <c r="G1637" s="3">
        <f t="shared" si="70"/>
        <v>0.88871999999999951</v>
      </c>
      <c r="H1637" s="3">
        <f t="shared" si="71"/>
        <v>0.13000000000000966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15332.39</v>
      </c>
      <c r="D1638" s="2">
        <v>0</v>
      </c>
      <c r="E1638" s="2">
        <v>0</v>
      </c>
      <c r="F1638" s="2">
        <v>0</v>
      </c>
      <c r="G1638" s="3">
        <f t="shared" si="70"/>
        <v>873.94623000000001</v>
      </c>
      <c r="H1638" s="3">
        <f t="shared" si="71"/>
        <v>0.38999999999941792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42.04</v>
      </c>
      <c r="D1639" s="2">
        <v>0</v>
      </c>
      <c r="E1639" s="2">
        <v>0</v>
      </c>
      <c r="F1639" s="2">
        <v>0</v>
      </c>
      <c r="G1639" s="3">
        <f t="shared" si="70"/>
        <v>2.43832</v>
      </c>
      <c r="H1639" s="3">
        <f t="shared" si="71"/>
        <v>3.9999999999999147E-2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42.04</v>
      </c>
      <c r="D1641" s="2">
        <v>0</v>
      </c>
      <c r="E1641" s="2">
        <v>0</v>
      </c>
      <c r="F1641" s="2">
        <v>0</v>
      </c>
      <c r="G1641" s="3">
        <f t="shared" si="70"/>
        <v>2.5223999999999998</v>
      </c>
      <c r="H1641" s="3">
        <f t="shared" si="71"/>
        <v>3.9999999999999147E-2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8672.5300000000007</v>
      </c>
      <c r="D1654" s="2">
        <v>0</v>
      </c>
      <c r="E1654" s="2">
        <v>0</v>
      </c>
      <c r="F1654" s="2">
        <v>0</v>
      </c>
      <c r="G1654" s="3">
        <f t="shared" si="70"/>
        <v>633.09469000000001</v>
      </c>
      <c r="H1654" s="3">
        <f t="shared" si="71"/>
        <v>0.46999999999934516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8672.5300000000007</v>
      </c>
      <c r="D1655" s="2">
        <v>0</v>
      </c>
      <c r="E1655" s="2">
        <v>0</v>
      </c>
      <c r="F1655" s="2">
        <v>0</v>
      </c>
      <c r="G1655" s="3">
        <f t="shared" si="70"/>
        <v>641.76722000000007</v>
      </c>
      <c r="H1655" s="3">
        <f t="shared" si="71"/>
        <v>0.46999999999934516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167947.65000000002</v>
      </c>
      <c r="D1659" s="2">
        <v>0</v>
      </c>
      <c r="E1659" s="2">
        <v>0</v>
      </c>
      <c r="F1659" s="2">
        <v>0</v>
      </c>
      <c r="G1659" s="3">
        <f t="shared" si="70"/>
        <v>13099.916700000002</v>
      </c>
      <c r="H1659" s="3">
        <f t="shared" si="71"/>
        <v>0.34999999997671694</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23933.66</v>
      </c>
      <c r="D1660" s="2">
        <v>0</v>
      </c>
      <c r="E1660" s="2">
        <v>0</v>
      </c>
      <c r="F1660" s="2">
        <v>0</v>
      </c>
      <c r="G1660" s="3">
        <f t="shared" si="70"/>
        <v>1890.7591400000001</v>
      </c>
      <c r="H1660" s="3">
        <f t="shared" si="71"/>
        <v>0.34000000000014552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139955.23000000001</v>
      </c>
      <c r="D1661" s="2">
        <v>0</v>
      </c>
      <c r="E1661" s="2">
        <v>0</v>
      </c>
      <c r="F1661" s="2">
        <v>0</v>
      </c>
      <c r="G1661" s="3">
        <f t="shared" si="70"/>
        <v>11196.4184</v>
      </c>
      <c r="H1661" s="3">
        <f t="shared" si="71"/>
        <v>0.23000000001047738</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2731.53</v>
      </c>
      <c r="D1662" s="2">
        <v>0</v>
      </c>
      <c r="E1662" s="2">
        <v>0</v>
      </c>
      <c r="F1662" s="2">
        <v>0</v>
      </c>
      <c r="G1662" s="3">
        <f t="shared" si="70"/>
        <v>221.25393000000003</v>
      </c>
      <c r="H1662" s="3">
        <f t="shared" si="71"/>
        <v>0.46999999999979991</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1327.23</v>
      </c>
      <c r="D1663" s="2">
        <v>0</v>
      </c>
      <c r="E1663" s="2">
        <v>0</v>
      </c>
      <c r="F1663" s="2">
        <v>0</v>
      </c>
      <c r="G1663" s="3">
        <f t="shared" si="70"/>
        <v>108.83286000000001</v>
      </c>
      <c r="H1663" s="3">
        <f t="shared" si="71"/>
        <v>0.23000000000001819</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226071.78999999998</v>
      </c>
      <c r="D1669" s="2">
        <v>0</v>
      </c>
      <c r="E1669" s="2">
        <v>0</v>
      </c>
      <c r="F1669" s="2">
        <v>0</v>
      </c>
      <c r="G1669" s="3">
        <f t="shared" si="70"/>
        <v>19894.317519999997</v>
      </c>
      <c r="H1669" s="3">
        <f t="shared" si="71"/>
        <v>0.21000000002095476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119665.56</v>
      </c>
      <c r="D1670" s="2">
        <v>0</v>
      </c>
      <c r="E1670" s="2">
        <v>0</v>
      </c>
      <c r="F1670" s="2">
        <v>0</v>
      </c>
      <c r="G1670" s="3">
        <f t="shared" si="70"/>
        <v>10650.234839999999</v>
      </c>
      <c r="H1670" s="3">
        <f t="shared" si="71"/>
        <v>0.44000000000232831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796.5</v>
      </c>
      <c r="D1671" s="2">
        <v>0</v>
      </c>
      <c r="E1671" s="2">
        <v>0</v>
      </c>
      <c r="F1671" s="2">
        <v>0</v>
      </c>
      <c r="G1671" s="3">
        <f t="shared" si="70"/>
        <v>71.685000000000002</v>
      </c>
      <c r="H1671" s="3">
        <f t="shared" si="71"/>
        <v>0.5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625</v>
      </c>
      <c r="D1672" s="2">
        <v>0</v>
      </c>
      <c r="E1672" s="2">
        <v>0</v>
      </c>
      <c r="F1672" s="2">
        <v>0</v>
      </c>
      <c r="G1672" s="3">
        <f t="shared" si="70"/>
        <v>56.875</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104984.73</v>
      </c>
      <c r="D1673" s="2">
        <v>0</v>
      </c>
      <c r="E1673" s="2">
        <v>0</v>
      </c>
      <c r="F1673" s="2">
        <v>0</v>
      </c>
      <c r="G1673" s="3">
        <f t="shared" si="70"/>
        <v>9658.5951599999989</v>
      </c>
      <c r="H1673" s="3">
        <f t="shared" si="71"/>
        <v>0.27000000000407454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23845424.25</v>
      </c>
      <c r="D1681" s="2">
        <v>0</v>
      </c>
      <c r="E1681" s="2">
        <v>0</v>
      </c>
      <c r="F1681" s="2">
        <v>0</v>
      </c>
      <c r="G1681" s="3">
        <f t="shared" si="70"/>
        <v>2384542.4250000003</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1532428.33</v>
      </c>
      <c r="D1682" s="2">
        <v>0</v>
      </c>
      <c r="E1682" s="2">
        <v>0</v>
      </c>
      <c r="F1682" s="2">
        <v>0</v>
      </c>
      <c r="G1682" s="3">
        <f t="shared" si="70"/>
        <v>154775.26133000001</v>
      </c>
      <c r="H1682" s="3">
        <f t="shared" si="71"/>
        <v>0.33000000007450581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2426973.36</v>
      </c>
      <c r="D1683" s="2">
        <v>0</v>
      </c>
      <c r="E1683" s="2">
        <v>0</v>
      </c>
      <c r="F1683" s="2">
        <v>0</v>
      </c>
      <c r="G1683" s="3">
        <f t="shared" si="70"/>
        <v>247551.28271999996</v>
      </c>
      <c r="H1683" s="3">
        <f t="shared" si="71"/>
        <v>0.35999999986961484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1867626.9000000001</v>
      </c>
      <c r="D1684" s="2">
        <v>0</v>
      </c>
      <c r="E1684" s="2">
        <v>0</v>
      </c>
      <c r="F1684" s="2">
        <v>0</v>
      </c>
      <c r="G1684" s="3">
        <f t="shared" si="70"/>
        <v>192365.57070000001</v>
      </c>
      <c r="H1684" s="3">
        <f t="shared" si="71"/>
        <v>9.9999999860301614E-2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15926736.949999999</v>
      </c>
      <c r="D1685" s="2">
        <v>0</v>
      </c>
      <c r="E1685" s="2">
        <v>0</v>
      </c>
      <c r="F1685" s="2">
        <v>0</v>
      </c>
      <c r="G1685" s="3">
        <f>B1685/1000*C1685</f>
        <v>1656380.6427999998</v>
      </c>
      <c r="H1685" s="3">
        <f>ABS(C1685-ROUND(C1685,0))</f>
        <v>5.000000074505806E-2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2091658.71</v>
      </c>
      <c r="D1686" s="14">
        <v>0</v>
      </c>
      <c r="E1686" s="14">
        <v>0</v>
      </c>
      <c r="F1686" s="14">
        <v>0</v>
      </c>
      <c r="G1686" s="15">
        <f t="shared" si="70"/>
        <v>219624.16454999999</v>
      </c>
      <c r="H1686" s="15">
        <f t="shared" si="71"/>
        <v>0.2900000000372529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9"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35724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80446583.679999992</v>
      </c>
      <c r="I17" s="275">
        <f>'PR-RAS'!E6</f>
        <v>89560758.780000001</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64580616.219999991</v>
      </c>
      <c r="I18" s="275">
        <f>'PR-RAS'!E152</f>
        <v>76745946.469999999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18419562.250000015</v>
      </c>
      <c r="I19" s="275">
        <f>'PR-RAS'!E649</f>
        <v>10603814.749999996</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256526489.24000001</v>
      </c>
      <c r="I22" s="275">
        <f>BILANCA!E7</f>
        <v>265908579.64999998</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82918104.409999996</v>
      </c>
      <c r="I23" s="275">
        <f>BILANCA!E69</f>
        <v>78194200.979999989</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22998896.66</v>
      </c>
      <c r="I24" s="275">
        <f>BILANCA!E177</f>
        <v>24568530.989999998</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316445696.99000001</v>
      </c>
      <c r="I25" s="275">
        <f>BILANCA!E251</f>
        <v>319534249.64000005</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7653999.0099999998</v>
      </c>
      <c r="I27" s="275">
        <f>'RAS-funkcijski'!E5</f>
        <v>10583966.43</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4411155.34</v>
      </c>
      <c r="I28" s="275">
        <f>'RAS-funkcijski'!E35</f>
        <v>5602037.1799999997</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6161702.3199999994</v>
      </c>
      <c r="I30" s="275">
        <f>'RAS-funkcijski'!E114</f>
        <v>9723519.379999999</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54895027.390000001</v>
      </c>
      <c r="I31" s="275">
        <f>'RAS-funkcijski'!E141</f>
        <v>68969522.029999986</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6879371.8799999999</v>
      </c>
      <c r="I33" s="275">
        <f>'P-VRIO'!E5</f>
        <v>15654638.289999999</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160618.07</v>
      </c>
      <c r="I34" s="275">
        <f>'P-VRIO'!E22</f>
        <v>184815.35</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22998896.66</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24568530.989999995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723106.74</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23845424.25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45" zoomScaleNormal="100" workbookViewId="0">
      <selection activeCell="E300" sqref="E300: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80446583.679999992</v>
      </c>
      <c r="E6" s="60">
        <f>E7+E43+E49+E82+E106+E125+E134+E140</f>
        <v>89560758.780000001</v>
      </c>
      <c r="F6" s="45">
        <f t="shared" ref="F6:F132" si="0">IF(D6&lt;&gt;0,IF(E6/D6&gt;=100,"&gt;&gt;100",E6/D6*100),"-")</f>
        <v>111.32947439540047</v>
      </c>
    </row>
    <row r="7" spans="1:24" ht="12.75" customHeight="1" x14ac:dyDescent="0.2">
      <c r="A7" s="63">
        <v>61</v>
      </c>
      <c r="B7" s="220" t="s">
        <v>17</v>
      </c>
      <c r="C7" s="247" t="s">
        <v>18</v>
      </c>
      <c r="D7" s="60">
        <f>D8+D17+D23+D29+D36+D39</f>
        <v>49956510.540000007</v>
      </c>
      <c r="E7" s="60">
        <f>E8+E17+E23+E29+E36+E39</f>
        <v>59270072.130000003</v>
      </c>
      <c r="F7" s="45">
        <f t="shared" si="0"/>
        <v>118.64333895487489</v>
      </c>
    </row>
    <row r="8" spans="1:24" ht="12.75" customHeight="1" x14ac:dyDescent="0.2">
      <c r="A8" s="63">
        <v>611</v>
      </c>
      <c r="B8" s="220" t="s">
        <v>19</v>
      </c>
      <c r="C8" s="247" t="s">
        <v>20</v>
      </c>
      <c r="D8" s="60">
        <f>SUM(D9:D14)-D15-D16</f>
        <v>42908942.620000005</v>
      </c>
      <c r="E8" s="60">
        <f>SUM(E9:E14)-E15-E16</f>
        <v>51185664.010000005</v>
      </c>
      <c r="F8" s="45">
        <f t="shared" si="0"/>
        <v>119.28903600188505</v>
      </c>
    </row>
    <row r="9" spans="1:24" ht="12.75" customHeight="1" x14ac:dyDescent="0.2">
      <c r="A9" s="63">
        <v>6111</v>
      </c>
      <c r="B9" s="65" t="s">
        <v>21</v>
      </c>
      <c r="C9" s="247" t="s">
        <v>22</v>
      </c>
      <c r="D9" s="194">
        <v>38159222.810000002</v>
      </c>
      <c r="E9" s="194">
        <f>328658.19-3061.91+16175.53+2319.98+23.06+39828791.67+2398396.81+1706595.82+220685.97</f>
        <v>44498585.120000005</v>
      </c>
      <c r="F9" s="45">
        <f t="shared" si="0"/>
        <v>116.6129230188061</v>
      </c>
    </row>
    <row r="10" spans="1:24" ht="12.75" customHeight="1" x14ac:dyDescent="0.2">
      <c r="A10" s="63">
        <v>6112</v>
      </c>
      <c r="B10" s="65" t="s">
        <v>23</v>
      </c>
      <c r="C10" s="247" t="s">
        <v>24</v>
      </c>
      <c r="D10" s="194">
        <v>2180035.6</v>
      </c>
      <c r="E10" s="194">
        <f>1832753.73+618180.55</f>
        <v>2450934.2800000003</v>
      </c>
      <c r="F10" s="45">
        <f t="shared" si="0"/>
        <v>112.42634202854302</v>
      </c>
    </row>
    <row r="11" spans="1:24" ht="12.75" customHeight="1" x14ac:dyDescent="0.2">
      <c r="A11" s="63">
        <v>6113</v>
      </c>
      <c r="B11" s="65" t="s">
        <v>25</v>
      </c>
      <c r="C11" s="247" t="s">
        <v>26</v>
      </c>
      <c r="D11" s="194">
        <v>1635967.04</v>
      </c>
      <c r="E11" s="194">
        <f>1853972.67+1412342.96+176280.25+71132.73</f>
        <v>3513728.61</v>
      </c>
      <c r="F11" s="45">
        <f t="shared" si="0"/>
        <v>214.77991451465917</v>
      </c>
    </row>
    <row r="12" spans="1:24" ht="12.75" customHeight="1" x14ac:dyDescent="0.2">
      <c r="A12" s="63">
        <v>6114</v>
      </c>
      <c r="B12" s="65" t="s">
        <v>27</v>
      </c>
      <c r="C12" s="247" t="s">
        <v>28</v>
      </c>
      <c r="D12" s="194">
        <v>3583076.17</v>
      </c>
      <c r="E12" s="194">
        <f>3779195.89+320878.81+171.4</f>
        <v>4100246.1</v>
      </c>
      <c r="F12" s="45">
        <f t="shared" si="0"/>
        <v>114.43368506452936</v>
      </c>
    </row>
    <row r="13" spans="1:24" ht="12.75" customHeight="1" x14ac:dyDescent="0.2">
      <c r="A13" s="63">
        <v>6115</v>
      </c>
      <c r="B13" s="65" t="s">
        <v>29</v>
      </c>
      <c r="C13" s="247" t="s">
        <v>30</v>
      </c>
      <c r="D13" s="194">
        <v>1991231.64</v>
      </c>
      <c r="E13" s="194">
        <v>1852591.04</v>
      </c>
      <c r="F13" s="45">
        <f t="shared" si="0"/>
        <v>93.037444905204509</v>
      </c>
    </row>
    <row r="14" spans="1:24" ht="12.75" customHeight="1" x14ac:dyDescent="0.2">
      <c r="A14" s="63">
        <v>6116</v>
      </c>
      <c r="B14" s="65" t="s">
        <v>31</v>
      </c>
      <c r="C14" s="247" t="s">
        <v>32</v>
      </c>
      <c r="D14" s="194">
        <v>19528.38</v>
      </c>
      <c r="E14" s="194">
        <v>0</v>
      </c>
      <c r="F14" s="45">
        <f t="shared" si="0"/>
        <v>0</v>
      </c>
    </row>
    <row r="15" spans="1:24" ht="12.75" customHeight="1" x14ac:dyDescent="0.2">
      <c r="A15" s="63">
        <v>6117</v>
      </c>
      <c r="B15" s="220" t="s">
        <v>33</v>
      </c>
      <c r="C15" s="247" t="s">
        <v>34</v>
      </c>
      <c r="D15" s="194">
        <v>4660119.0199999996</v>
      </c>
      <c r="E15" s="194">
        <v>5230421.1399999997</v>
      </c>
      <c r="F15" s="45">
        <f t="shared" si="0"/>
        <v>112.23793035225955</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5955324.5699999994</v>
      </c>
      <c r="E23" s="60">
        <f t="shared" si="2"/>
        <v>6777194.2599999998</v>
      </c>
      <c r="F23" s="45">
        <f t="shared" si="0"/>
        <v>113.80058601910929</v>
      </c>
    </row>
    <row r="24" spans="1:6" ht="12.75" customHeight="1" x14ac:dyDescent="0.2">
      <c r="A24" s="63">
        <v>6131</v>
      </c>
      <c r="B24" s="65" t="s">
        <v>51</v>
      </c>
      <c r="C24" s="247" t="s">
        <v>52</v>
      </c>
      <c r="D24" s="194">
        <v>619524.80000000005</v>
      </c>
      <c r="E24" s="194">
        <f>91605.08+48379.06</f>
        <v>139984.14000000001</v>
      </c>
      <c r="F24" s="45">
        <f t="shared" si="0"/>
        <v>22.595405381673181</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5335799.7699999996</v>
      </c>
      <c r="E27" s="194">
        <v>6637210.1200000001</v>
      </c>
      <c r="F27" s="45">
        <f t="shared" si="0"/>
        <v>124.39016466316914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1092243.3499999999</v>
      </c>
      <c r="E29" s="60">
        <f>SUM(E30:E35)</f>
        <v>1306976.95</v>
      </c>
      <c r="F29" s="45">
        <f t="shared" si="0"/>
        <v>119.6598679222904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1091271.67</v>
      </c>
      <c r="E31" s="194">
        <v>1306931.5</v>
      </c>
      <c r="F31" s="45">
        <f t="shared" si="0"/>
        <v>119.762249486418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971.68</v>
      </c>
      <c r="E33" s="194">
        <v>45.45</v>
      </c>
      <c r="F33" s="45">
        <f t="shared" si="0"/>
        <v>4.677465832372798</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236.91</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v>236.91</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6891820.8399999999</v>
      </c>
      <c r="E49" s="60">
        <f>E50+E53+E58+E61+E64+E68+E71+E74+E77</f>
        <v>6806136.9900000002</v>
      </c>
      <c r="F49" s="45">
        <f t="shared" si="0"/>
        <v>98.756731319788642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73350.25</v>
      </c>
      <c r="E53" s="60">
        <f t="shared" si="8"/>
        <v>146574.19</v>
      </c>
      <c r="F53" s="45">
        <f t="shared" si="0"/>
        <v>199.82779881459163</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73350.25</v>
      </c>
      <c r="E56" s="194">
        <v>146574.19</v>
      </c>
      <c r="F56" s="45">
        <f t="shared" si="0"/>
        <v>199.82779881459163</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2047559.0699999998</v>
      </c>
      <c r="E58" s="60">
        <f t="shared" si="9"/>
        <v>2180139.54</v>
      </c>
      <c r="F58" s="45">
        <f t="shared" si="0"/>
        <v>106.47504982603506</v>
      </c>
    </row>
    <row r="59" spans="1:6" ht="24" x14ac:dyDescent="0.2">
      <c r="A59" s="63">
        <v>6331</v>
      </c>
      <c r="B59" s="65" t="s">
        <v>121</v>
      </c>
      <c r="C59" s="247" t="s">
        <v>122</v>
      </c>
      <c r="D59" s="194">
        <v>1531792.39</v>
      </c>
      <c r="E59" s="194">
        <f>2155881.81-599481.3+24257.73</f>
        <v>1580658.24</v>
      </c>
      <c r="F59" s="45">
        <f t="shared" si="0"/>
        <v>103.19010920272295</v>
      </c>
    </row>
    <row r="60" spans="1:6" ht="24" x14ac:dyDescent="0.2">
      <c r="A60" s="63">
        <v>6332</v>
      </c>
      <c r="B60" s="65" t="s">
        <v>123</v>
      </c>
      <c r="C60" s="247" t="s">
        <v>124</v>
      </c>
      <c r="D60" s="194">
        <v>515766.68</v>
      </c>
      <c r="E60" s="194">
        <f>476385.05+54096.25+69000</f>
        <v>599481.30000000005</v>
      </c>
      <c r="F60" s="45">
        <f t="shared" si="0"/>
        <v>116.23110279244872</v>
      </c>
    </row>
    <row r="61" spans="1:6" ht="12.75" customHeight="1" x14ac:dyDescent="0.2">
      <c r="A61" s="63">
        <v>634</v>
      </c>
      <c r="B61" s="65" t="s">
        <v>125</v>
      </c>
      <c r="C61" s="247" t="s">
        <v>126</v>
      </c>
      <c r="D61" s="60">
        <f t="shared" ref="D61:E61" si="10">SUM(D62:D63)</f>
        <v>727339.76</v>
      </c>
      <c r="E61" s="60">
        <f t="shared" si="10"/>
        <v>894519.96</v>
      </c>
      <c r="F61" s="45">
        <f t="shared" si="0"/>
        <v>122.98515895789886</v>
      </c>
    </row>
    <row r="62" spans="1:6" ht="12.75" customHeight="1" x14ac:dyDescent="0.2">
      <c r="A62" s="63">
        <v>6341</v>
      </c>
      <c r="B62" s="65" t="s">
        <v>127</v>
      </c>
      <c r="C62" s="247" t="s">
        <v>128</v>
      </c>
      <c r="D62" s="194">
        <v>609757.87</v>
      </c>
      <c r="E62" s="194">
        <v>894519.96</v>
      </c>
      <c r="F62" s="45">
        <f t="shared" si="0"/>
        <v>146.70084700997791</v>
      </c>
    </row>
    <row r="63" spans="1:6" ht="12.75" customHeight="1" x14ac:dyDescent="0.2">
      <c r="A63" s="63">
        <v>6342</v>
      </c>
      <c r="B63" s="65" t="s">
        <v>129</v>
      </c>
      <c r="C63" s="247" t="s">
        <v>130</v>
      </c>
      <c r="D63" s="194">
        <v>117581.89</v>
      </c>
      <c r="E63" s="194">
        <v>0</v>
      </c>
      <c r="F63" s="45">
        <f t="shared" si="0"/>
        <v>0</v>
      </c>
    </row>
    <row r="64" spans="1:6" ht="24" x14ac:dyDescent="0.2">
      <c r="A64" s="63">
        <v>635</v>
      </c>
      <c r="B64" s="65" t="s">
        <v>131</v>
      </c>
      <c r="C64" s="247" t="s">
        <v>132</v>
      </c>
      <c r="D64" s="60">
        <f>SUM(D65:D67)</f>
        <v>1645043.5699999998</v>
      </c>
      <c r="E64" s="60">
        <f>SUM(E65:E67)</f>
        <v>1583893.71</v>
      </c>
      <c r="F64" s="45">
        <f t="shared" si="0"/>
        <v>96.282781738115304</v>
      </c>
    </row>
    <row r="65" spans="1:6" ht="12.75" customHeight="1" x14ac:dyDescent="0.2">
      <c r="A65" s="63">
        <v>6351</v>
      </c>
      <c r="B65" s="65" t="s">
        <v>133</v>
      </c>
      <c r="C65" s="247" t="s">
        <v>134</v>
      </c>
      <c r="D65" s="194">
        <v>1357657.64</v>
      </c>
      <c r="E65" s="194">
        <f>1176056.61+36537.64</f>
        <v>1212594.25</v>
      </c>
      <c r="F65" s="45">
        <f t="shared" si="0"/>
        <v>89.315171533229844</v>
      </c>
    </row>
    <row r="66" spans="1:6" ht="12.75" customHeight="1" x14ac:dyDescent="0.2">
      <c r="A66" s="63">
        <v>6352</v>
      </c>
      <c r="B66" s="64" t="s">
        <v>135</v>
      </c>
      <c r="C66" s="247" t="s">
        <v>136</v>
      </c>
      <c r="D66" s="194">
        <v>287385.93</v>
      </c>
      <c r="E66" s="194">
        <v>371299.46</v>
      </c>
      <c r="F66" s="45">
        <f t="shared" si="0"/>
        <v>129.19889989047132</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2398528.19</v>
      </c>
      <c r="E74" s="60">
        <f t="shared" si="13"/>
        <v>2001009.59</v>
      </c>
      <c r="F74" s="45">
        <f t="shared" si="0"/>
        <v>83.426561269642619</v>
      </c>
    </row>
    <row r="75" spans="1:6" ht="12.75" customHeight="1" x14ac:dyDescent="0.2">
      <c r="A75" s="63" t="s">
        <v>153</v>
      </c>
      <c r="B75" s="65" t="s">
        <v>154</v>
      </c>
      <c r="C75" s="247" t="s">
        <v>153</v>
      </c>
      <c r="D75" s="194">
        <v>1283752.93</v>
      </c>
      <c r="E75" s="194">
        <v>574746.24</v>
      </c>
      <c r="F75" s="45">
        <f t="shared" si="0"/>
        <v>44.770783113227246</v>
      </c>
    </row>
    <row r="76" spans="1:6" ht="12.75" customHeight="1" x14ac:dyDescent="0.2">
      <c r="A76" s="63" t="s">
        <v>155</v>
      </c>
      <c r="B76" s="65" t="s">
        <v>156</v>
      </c>
      <c r="C76" s="247" t="s">
        <v>155</v>
      </c>
      <c r="D76" s="194">
        <v>1114775.26</v>
      </c>
      <c r="E76" s="194">
        <f>618879.38+482477.97+324906</f>
        <v>1426263.35</v>
      </c>
      <c r="F76" s="45">
        <f t="shared" si="0"/>
        <v>127.94178353043107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5603228.2599999998</v>
      </c>
      <c r="E82" s="60">
        <f t="shared" si="15"/>
        <v>5242335.4099999983</v>
      </c>
      <c r="F82" s="45">
        <f t="shared" si="0"/>
        <v>93.559197782886656</v>
      </c>
    </row>
    <row r="83" spans="1:6" ht="12.75" customHeight="1" x14ac:dyDescent="0.2">
      <c r="A83" s="63">
        <v>641</v>
      </c>
      <c r="B83" s="64" t="s">
        <v>169</v>
      </c>
      <c r="C83" s="247" t="s">
        <v>170</v>
      </c>
      <c r="D83" s="60">
        <f t="shared" ref="D83:E83" si="16">SUM(D84:D90)</f>
        <v>1230972.44</v>
      </c>
      <c r="E83" s="60">
        <f t="shared" si="16"/>
        <v>533028.39</v>
      </c>
      <c r="F83" s="45">
        <f t="shared" si="0"/>
        <v>43.301407300394153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426477.83</v>
      </c>
      <c r="E85" s="194">
        <v>324260.99</v>
      </c>
      <c r="F85" s="45">
        <f t="shared" si="0"/>
        <v>76.032320367039944</v>
      </c>
    </row>
    <row r="86" spans="1:6" ht="12.75" customHeight="1" x14ac:dyDescent="0.2">
      <c r="A86" s="63">
        <v>6414</v>
      </c>
      <c r="B86" s="64" t="s">
        <v>175</v>
      </c>
      <c r="C86" s="247" t="s">
        <v>176</v>
      </c>
      <c r="D86" s="194">
        <v>167733.35999999999</v>
      </c>
      <c r="E86" s="194">
        <v>208767.4</v>
      </c>
      <c r="F86" s="45">
        <f t="shared" si="0"/>
        <v>124.46385143658961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636761.25</v>
      </c>
      <c r="E89" s="194">
        <v>0</v>
      </c>
      <c r="F89" s="45">
        <f t="shared" si="0"/>
        <v>0</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4372255.82</v>
      </c>
      <c r="E91" s="60">
        <f t="shared" si="17"/>
        <v>4709307.0199999986</v>
      </c>
      <c r="F91" s="45">
        <f t="shared" si="0"/>
        <v>107.70886274444935</v>
      </c>
    </row>
    <row r="92" spans="1:6" ht="12.75" customHeight="1" x14ac:dyDescent="0.2">
      <c r="A92" s="63">
        <v>6421</v>
      </c>
      <c r="B92" s="64" t="s">
        <v>187</v>
      </c>
      <c r="C92" s="247" t="s">
        <v>188</v>
      </c>
      <c r="D92" s="194">
        <v>275153.46000000002</v>
      </c>
      <c r="E92" s="194">
        <f>116526.78+99427.02+37878.4+3.71+18007.67</f>
        <v>271843.57999999996</v>
      </c>
      <c r="F92" s="45">
        <f t="shared" si="0"/>
        <v>98.797078546640833</v>
      </c>
    </row>
    <row r="93" spans="1:6" ht="12.75" customHeight="1" x14ac:dyDescent="0.2">
      <c r="A93" s="63">
        <v>6422</v>
      </c>
      <c r="B93" s="64" t="s">
        <v>189</v>
      </c>
      <c r="C93" s="247" t="s">
        <v>190</v>
      </c>
      <c r="D93" s="194">
        <v>3657325.98</v>
      </c>
      <c r="E93" s="194">
        <f>923.76+107353.2+2266522.34+73325.4+714838.74+51915.18+40162.15+75321.12+392627.73+233775.59+39403.26</f>
        <v>3996168.4699999993</v>
      </c>
      <c r="F93" s="45">
        <f t="shared" si="0"/>
        <v>109.26476042477348</v>
      </c>
    </row>
    <row r="94" spans="1:6" ht="12.75" customHeight="1" x14ac:dyDescent="0.2">
      <c r="A94" s="63">
        <v>6423</v>
      </c>
      <c r="B94" s="64" t="s">
        <v>191</v>
      </c>
      <c r="C94" s="247" t="s">
        <v>192</v>
      </c>
      <c r="D94" s="194">
        <v>366433.55</v>
      </c>
      <c r="E94" s="194">
        <f>68230.41+10522.33+270315.3</f>
        <v>349068.04</v>
      </c>
      <c r="F94" s="45">
        <f t="shared" si="0"/>
        <v>95.260938852351259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73342.83</v>
      </c>
      <c r="E97" s="194">
        <f>55026.86+37200.07</f>
        <v>92226.93</v>
      </c>
      <c r="F97" s="45">
        <f t="shared" si="0"/>
        <v>125.74771112595462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17372411.759999998</v>
      </c>
      <c r="E106" s="60">
        <f>E107+E112+E120+E124</f>
        <v>17787945.77</v>
      </c>
      <c r="F106" s="45">
        <f t="shared" si="0"/>
        <v>102.39191895598958</v>
      </c>
    </row>
    <row r="107" spans="1:6" ht="12.75" customHeight="1" x14ac:dyDescent="0.2">
      <c r="A107" s="63">
        <v>651</v>
      </c>
      <c r="B107" s="64" t="s">
        <v>217</v>
      </c>
      <c r="C107" s="247" t="s">
        <v>218</v>
      </c>
      <c r="D107" s="60">
        <f t="shared" ref="D107:E107" si="19">SUM(D108:D111)</f>
        <v>797218.78</v>
      </c>
      <c r="E107" s="60">
        <f t="shared" si="19"/>
        <v>828209.78999999992</v>
      </c>
      <c r="F107" s="45">
        <f t="shared" si="0"/>
        <v>103.88739086151482</v>
      </c>
    </row>
    <row r="108" spans="1:6" ht="12.75" customHeight="1" x14ac:dyDescent="0.2">
      <c r="A108" s="63">
        <v>6511</v>
      </c>
      <c r="B108" s="64" t="s">
        <v>219</v>
      </c>
      <c r="C108" s="247" t="s">
        <v>220</v>
      </c>
      <c r="D108" s="194">
        <v>27329.98</v>
      </c>
      <c r="E108" s="194">
        <v>34380.620000000003</v>
      </c>
      <c r="F108" s="45">
        <f t="shared" si="0"/>
        <v>125.79818938762489</v>
      </c>
    </row>
    <row r="109" spans="1:6" ht="12.75" customHeight="1" x14ac:dyDescent="0.2">
      <c r="A109" s="63">
        <v>6512</v>
      </c>
      <c r="B109" s="64" t="s">
        <v>221</v>
      </c>
      <c r="C109" s="247" t="s">
        <v>222</v>
      </c>
      <c r="D109" s="194">
        <v>179027.43</v>
      </c>
      <c r="E109" s="194">
        <f>167299.56+2270.47</f>
        <v>169570.03</v>
      </c>
      <c r="F109" s="45">
        <f t="shared" si="0"/>
        <v>94.717345827954972</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590861.37</v>
      </c>
      <c r="E111" s="194">
        <f>539795.09+1516.86+29048.54+51556.57+2342.08</f>
        <v>624259.1399999999</v>
      </c>
      <c r="F111" s="45">
        <f t="shared" si="0"/>
        <v>105.65238678575312</v>
      </c>
    </row>
    <row r="112" spans="1:6" ht="12.75" customHeight="1" x14ac:dyDescent="0.2">
      <c r="A112" s="63">
        <v>652</v>
      </c>
      <c r="B112" s="64" t="s">
        <v>227</v>
      </c>
      <c r="C112" s="247" t="s">
        <v>228</v>
      </c>
      <c r="D112" s="60">
        <f t="shared" ref="D112:E112" si="20">SUM(D113:D119)</f>
        <v>458705.8</v>
      </c>
      <c r="E112" s="60">
        <f t="shared" si="20"/>
        <v>511317.48000000004</v>
      </c>
      <c r="F112" s="45">
        <f t="shared" si="0"/>
        <v>111.46959118458935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19254.27</v>
      </c>
      <c r="E114" s="194">
        <v>7369.35</v>
      </c>
      <c r="F114" s="45">
        <f t="shared" si="0"/>
        <v>38.273847827001497</v>
      </c>
    </row>
    <row r="115" spans="1:6" ht="12.75" customHeight="1" x14ac:dyDescent="0.2">
      <c r="A115" s="63">
        <v>6524</v>
      </c>
      <c r="B115" s="64" t="s">
        <v>233</v>
      </c>
      <c r="C115" s="247" t="s">
        <v>234</v>
      </c>
      <c r="D115" s="194">
        <v>500.96</v>
      </c>
      <c r="E115" s="194">
        <v>9.9</v>
      </c>
      <c r="F115" s="45">
        <f t="shared" si="0"/>
        <v>1.9762056850846377</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438950.57</v>
      </c>
      <c r="E117" s="194">
        <f>20525.46+12502.48+154074.18+25912.66+263669.9+27058.75+194.8</f>
        <v>503938.23000000004</v>
      </c>
      <c r="F117" s="45">
        <f t="shared" si="0"/>
        <v>114.80523422033602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16116487.18</v>
      </c>
      <c r="E120" s="60">
        <f t="shared" si="21"/>
        <v>16448418.5</v>
      </c>
      <c r="F120" s="45">
        <f t="shared" si="0"/>
        <v>102.05957611167224</v>
      </c>
    </row>
    <row r="121" spans="1:6" ht="12.75" customHeight="1" x14ac:dyDescent="0.2">
      <c r="A121" s="63">
        <v>6531</v>
      </c>
      <c r="B121" s="64" t="s">
        <v>245</v>
      </c>
      <c r="C121" s="247" t="s">
        <v>246</v>
      </c>
      <c r="D121" s="194">
        <v>7158067.2800000003</v>
      </c>
      <c r="E121" s="194">
        <f>7237877.12+193341.63</f>
        <v>7431218.75</v>
      </c>
      <c r="F121" s="45">
        <f t="shared" si="0"/>
        <v>103.81599472756002</v>
      </c>
    </row>
    <row r="122" spans="1:6" ht="12.75" customHeight="1" x14ac:dyDescent="0.2">
      <c r="A122" s="63">
        <v>6532</v>
      </c>
      <c r="B122" s="64" t="s">
        <v>247</v>
      </c>
      <c r="C122" s="247" t="s">
        <v>248</v>
      </c>
      <c r="D122" s="194">
        <v>8958419.9000000004</v>
      </c>
      <c r="E122" s="194">
        <v>9017199.75</v>
      </c>
      <c r="F122" s="45">
        <f t="shared" si="0"/>
        <v>100.65614082233407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340083.46</v>
      </c>
      <c r="E125" s="60">
        <f t="shared" si="22"/>
        <v>181214.43</v>
      </c>
      <c r="F125" s="45">
        <f t="shared" si="0"/>
        <v>53.285281795239314</v>
      </c>
    </row>
    <row r="126" spans="1:6" ht="12.75" customHeight="1" x14ac:dyDescent="0.2">
      <c r="A126" s="63">
        <v>661</v>
      </c>
      <c r="B126" s="65" t="s">
        <v>255</v>
      </c>
      <c r="C126" s="247" t="s">
        <v>256</v>
      </c>
      <c r="D126" s="60">
        <f t="shared" ref="D126:E126" si="23">SUM(D127:D128)</f>
        <v>333083.46000000002</v>
      </c>
      <c r="E126" s="60">
        <f t="shared" si="23"/>
        <v>145433.56</v>
      </c>
      <c r="F126" s="45">
        <f t="shared" si="0"/>
        <v>43.662798507016824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333083.46000000002</v>
      </c>
      <c r="E128" s="194">
        <v>145433.56</v>
      </c>
      <c r="F128" s="45">
        <f t="shared" si="0"/>
        <v>43.662798507016824</v>
      </c>
    </row>
    <row r="129" spans="1:6" ht="36" x14ac:dyDescent="0.2">
      <c r="A129" s="63">
        <v>663</v>
      </c>
      <c r="B129" s="182" t="s">
        <v>261</v>
      </c>
      <c r="C129" s="247" t="s">
        <v>262</v>
      </c>
      <c r="D129" s="60">
        <f t="shared" ref="D129:E129" si="24">SUM(D130:D133)</f>
        <v>7000</v>
      </c>
      <c r="E129" s="60">
        <f t="shared" si="24"/>
        <v>35780.870000000003</v>
      </c>
      <c r="F129" s="45">
        <f t="shared" si="0"/>
        <v>511.15528571428575</v>
      </c>
    </row>
    <row r="130" spans="1:6" ht="12.75" customHeight="1" x14ac:dyDescent="0.2">
      <c r="A130" s="63">
        <v>6631</v>
      </c>
      <c r="B130" s="65" t="s">
        <v>263</v>
      </c>
      <c r="C130" s="247" t="s">
        <v>264</v>
      </c>
      <c r="D130" s="194">
        <v>7000</v>
      </c>
      <c r="E130" s="194">
        <v>35780.870000000003</v>
      </c>
      <c r="F130" s="45">
        <f t="shared" si="0"/>
        <v>511.15528571428575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282528.82</v>
      </c>
      <c r="E140" s="60">
        <f t="shared" si="28"/>
        <v>273054.05</v>
      </c>
      <c r="F140" s="45">
        <f t="shared" si="26"/>
        <v>96.646441237393049</v>
      </c>
    </row>
    <row r="141" spans="1:6" ht="12.75" customHeight="1" x14ac:dyDescent="0.2">
      <c r="A141" s="63">
        <v>681</v>
      </c>
      <c r="B141" s="65" t="s">
        <v>285</v>
      </c>
      <c r="C141" s="247" t="s">
        <v>286</v>
      </c>
      <c r="D141" s="60">
        <f t="shared" ref="D141:E141" si="29">SUM(D142:D150)</f>
        <v>211778.11</v>
      </c>
      <c r="E141" s="60">
        <f t="shared" si="29"/>
        <v>223500.51</v>
      </c>
      <c r="F141" s="45">
        <f t="shared" si="26"/>
        <v>105.53522741325816</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211778.11</v>
      </c>
      <c r="E150" s="194">
        <v>223500.51</v>
      </c>
      <c r="F150" s="45">
        <f t="shared" si="26"/>
        <v>105.53522741325816</v>
      </c>
    </row>
    <row r="151" spans="1:6" ht="12.75" customHeight="1" x14ac:dyDescent="0.2">
      <c r="A151" s="63">
        <v>683</v>
      </c>
      <c r="B151" s="64" t="s">
        <v>305</v>
      </c>
      <c r="C151" s="247" t="s">
        <v>306</v>
      </c>
      <c r="D151" s="194">
        <v>70750.710000000006</v>
      </c>
      <c r="E151" s="194">
        <v>49553.54</v>
      </c>
      <c r="F151" s="45">
        <f t="shared" si="26"/>
        <v>70.039636351352513</v>
      </c>
    </row>
    <row r="152" spans="1:6" ht="12.75" customHeight="1" x14ac:dyDescent="0.2">
      <c r="A152" s="63">
        <v>3</v>
      </c>
      <c r="B152" s="64" t="s">
        <v>307</v>
      </c>
      <c r="C152" s="247" t="s">
        <v>13</v>
      </c>
      <c r="D152" s="60">
        <f>D153+D164+D202+D221+D230+D262+D273</f>
        <v>64580616.219999991</v>
      </c>
      <c r="E152" s="60">
        <f>E153+E164+E202+E221+E230+E262+E273</f>
        <v>76745946.469999999</v>
      </c>
      <c r="F152" s="45">
        <f t="shared" si="26"/>
        <v>118.83743290487917</v>
      </c>
    </row>
    <row r="153" spans="1:6" ht="12.75" customHeight="1" x14ac:dyDescent="0.2">
      <c r="A153" s="63">
        <v>31</v>
      </c>
      <c r="B153" s="64" t="s">
        <v>308</v>
      </c>
      <c r="C153" s="247" t="s">
        <v>309</v>
      </c>
      <c r="D153" s="60">
        <f t="shared" ref="D153:E153" si="30">D154+D159+D160</f>
        <v>4868255.6100000003</v>
      </c>
      <c r="E153" s="60">
        <f t="shared" si="30"/>
        <v>6701577.6499999994</v>
      </c>
      <c r="F153" s="45">
        <f t="shared" si="26"/>
        <v>137.65870543514865</v>
      </c>
    </row>
    <row r="154" spans="1:6" ht="12.75" customHeight="1" x14ac:dyDescent="0.2">
      <c r="A154" s="63">
        <v>311</v>
      </c>
      <c r="B154" s="64" t="s">
        <v>310</v>
      </c>
      <c r="C154" s="247" t="s">
        <v>311</v>
      </c>
      <c r="D154" s="60">
        <f t="shared" ref="D154:E154" si="31">SUM(D155:D158)</f>
        <v>3930727.44</v>
      </c>
      <c r="E154" s="60">
        <f t="shared" si="31"/>
        <v>5386646.4699999997</v>
      </c>
      <c r="F154" s="45">
        <f t="shared" si="26"/>
        <v>137.03942978045814</v>
      </c>
    </row>
    <row r="155" spans="1:6" ht="12.75" customHeight="1" x14ac:dyDescent="0.2">
      <c r="A155" s="63">
        <v>3111</v>
      </c>
      <c r="B155" s="64" t="s">
        <v>312</v>
      </c>
      <c r="C155" s="247" t="s">
        <v>313</v>
      </c>
      <c r="D155" s="194">
        <v>3930727.44</v>
      </c>
      <c r="E155" s="194">
        <v>5386646.4699999997</v>
      </c>
      <c r="F155" s="45">
        <f t="shared" si="26"/>
        <v>137.03942978045814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302127.34999999998</v>
      </c>
      <c r="E159" s="194">
        <v>433972.83</v>
      </c>
      <c r="F159" s="45">
        <f t="shared" si="26"/>
        <v>143.63904161606027</v>
      </c>
    </row>
    <row r="160" spans="1:6" ht="12.75" customHeight="1" x14ac:dyDescent="0.2">
      <c r="A160" s="63">
        <v>313</v>
      </c>
      <c r="B160" s="65" t="s">
        <v>322</v>
      </c>
      <c r="C160" s="247" t="s">
        <v>323</v>
      </c>
      <c r="D160" s="60">
        <f t="shared" ref="D160:E160" si="32">SUM(D161:D163)</f>
        <v>635400.81999999995</v>
      </c>
      <c r="E160" s="60">
        <f t="shared" si="32"/>
        <v>880958.35</v>
      </c>
      <c r="F160" s="45">
        <f t="shared" si="26"/>
        <v>138.64608327071409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635400.81999999995</v>
      </c>
      <c r="E162" s="194">
        <v>880958.35</v>
      </c>
      <c r="F162" s="45">
        <f t="shared" si="26"/>
        <v>138.64608327071409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13416016.280000001</v>
      </c>
      <c r="E164" s="60">
        <f>E165+E170+E178+E188+E189+E194</f>
        <v>18355589.149999999</v>
      </c>
      <c r="F164" s="45">
        <f t="shared" si="26"/>
        <v>136.81847701216412</v>
      </c>
    </row>
    <row r="165" spans="1:6" ht="12.75" customHeight="1" x14ac:dyDescent="0.2">
      <c r="A165" s="63">
        <v>321</v>
      </c>
      <c r="B165" s="64" t="s">
        <v>332</v>
      </c>
      <c r="C165" s="247" t="s">
        <v>333</v>
      </c>
      <c r="D165" s="60">
        <f t="shared" ref="D165:E165" si="33">SUM(D166:D169)</f>
        <v>170010.36</v>
      </c>
      <c r="E165" s="60">
        <f t="shared" si="33"/>
        <v>157232.40000000002</v>
      </c>
      <c r="F165" s="45">
        <f t="shared" si="26"/>
        <v>92.484010974390046</v>
      </c>
    </row>
    <row r="166" spans="1:6" ht="12.75" customHeight="1" x14ac:dyDescent="0.2">
      <c r="A166" s="63">
        <v>3211</v>
      </c>
      <c r="B166" s="64" t="s">
        <v>334</v>
      </c>
      <c r="C166" s="247" t="s">
        <v>335</v>
      </c>
      <c r="D166" s="194">
        <v>67982.87</v>
      </c>
      <c r="E166" s="194">
        <v>36663.85</v>
      </c>
      <c r="F166" s="45">
        <f t="shared" si="26"/>
        <v>53.931012327075919</v>
      </c>
    </row>
    <row r="167" spans="1:6" ht="12.75" customHeight="1" x14ac:dyDescent="0.2">
      <c r="A167" s="63">
        <v>3212</v>
      </c>
      <c r="B167" s="64" t="s">
        <v>336</v>
      </c>
      <c r="C167" s="247" t="s">
        <v>337</v>
      </c>
      <c r="D167" s="194">
        <v>92002.559999999998</v>
      </c>
      <c r="E167" s="194">
        <f>103833.32+3572.97</f>
        <v>107406.29000000001</v>
      </c>
      <c r="F167" s="45">
        <f t="shared" si="26"/>
        <v>116.74271889825675</v>
      </c>
    </row>
    <row r="168" spans="1:6" ht="12.75" customHeight="1" x14ac:dyDescent="0.2">
      <c r="A168" s="63">
        <v>3213</v>
      </c>
      <c r="B168" s="64" t="s">
        <v>338</v>
      </c>
      <c r="C168" s="247" t="s">
        <v>339</v>
      </c>
      <c r="D168" s="194">
        <v>10024.93</v>
      </c>
      <c r="E168" s="194">
        <v>13162.26</v>
      </c>
      <c r="F168" s="45">
        <f t="shared" si="26"/>
        <v>131.29528086480406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1435367.6099999999</v>
      </c>
      <c r="E170" s="60">
        <f t="shared" si="34"/>
        <v>1417724.47</v>
      </c>
      <c r="F170" s="45">
        <f t="shared" si="26"/>
        <v>98.770827774217366</v>
      </c>
    </row>
    <row r="171" spans="1:6" ht="12.75" customHeight="1" x14ac:dyDescent="0.2">
      <c r="A171" s="63">
        <v>3221</v>
      </c>
      <c r="B171" s="64" t="s">
        <v>344</v>
      </c>
      <c r="C171" s="247" t="s">
        <v>345</v>
      </c>
      <c r="D171" s="194">
        <v>72329.87</v>
      </c>
      <c r="E171" s="194">
        <f>111568.9+10099.26</f>
        <v>121668.15999999999</v>
      </c>
      <c r="F171" s="45">
        <f t="shared" si="26"/>
        <v>168.21288355695924</v>
      </c>
    </row>
    <row r="172" spans="1:6" ht="12.75" customHeight="1" x14ac:dyDescent="0.2">
      <c r="A172" s="63">
        <v>3222</v>
      </c>
      <c r="B172" s="64" t="s">
        <v>346</v>
      </c>
      <c r="C172" s="247" t="s">
        <v>347</v>
      </c>
      <c r="D172" s="194">
        <v>0</v>
      </c>
      <c r="E172" s="194">
        <v>528.20000000000005</v>
      </c>
      <c r="F172" s="45" t="str">
        <f t="shared" si="26"/>
        <v>-</v>
      </c>
    </row>
    <row r="173" spans="1:6" ht="12.75" customHeight="1" x14ac:dyDescent="0.2">
      <c r="A173" s="63">
        <v>3223</v>
      </c>
      <c r="B173" s="65" t="s">
        <v>348</v>
      </c>
      <c r="C173" s="247" t="s">
        <v>349</v>
      </c>
      <c r="D173" s="194">
        <v>1343076.26</v>
      </c>
      <c r="E173" s="194">
        <v>1269057.8700000001</v>
      </c>
      <c r="F173" s="45">
        <f t="shared" si="26"/>
        <v>94.488891494515741</v>
      </c>
    </row>
    <row r="174" spans="1:6" ht="12.75" customHeight="1" x14ac:dyDescent="0.2">
      <c r="A174" s="63">
        <v>3224</v>
      </c>
      <c r="B174" s="65" t="s">
        <v>350</v>
      </c>
      <c r="C174" s="247" t="s">
        <v>351</v>
      </c>
      <c r="D174" s="194">
        <v>5380.01</v>
      </c>
      <c r="E174" s="194">
        <v>6967.53</v>
      </c>
      <c r="F174" s="45">
        <f t="shared" si="26"/>
        <v>129.5077518443274</v>
      </c>
    </row>
    <row r="175" spans="1:6" ht="12.75" customHeight="1" x14ac:dyDescent="0.2">
      <c r="A175" s="63">
        <v>3225</v>
      </c>
      <c r="B175" s="65" t="s">
        <v>352</v>
      </c>
      <c r="C175" s="247" t="s">
        <v>353</v>
      </c>
      <c r="D175" s="194">
        <v>7266.77</v>
      </c>
      <c r="E175" s="194">
        <v>13971.14</v>
      </c>
      <c r="F175" s="45">
        <f t="shared" si="26"/>
        <v>192.26066051354314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7314.7</v>
      </c>
      <c r="E177" s="194">
        <v>5531.57</v>
      </c>
      <c r="F177" s="45">
        <f t="shared" si="26"/>
        <v>75.622650279574017</v>
      </c>
    </row>
    <row r="178" spans="1:6" ht="12.75" customHeight="1" x14ac:dyDescent="0.2">
      <c r="A178" s="63">
        <v>323</v>
      </c>
      <c r="B178" s="65" t="s">
        <v>358</v>
      </c>
      <c r="C178" s="247" t="s">
        <v>359</v>
      </c>
      <c r="D178" s="60">
        <f t="shared" ref="D178:E178" si="35">SUM(D179:D187)</f>
        <v>10843275.790000003</v>
      </c>
      <c r="E178" s="60">
        <f t="shared" si="35"/>
        <v>15755167.719999999</v>
      </c>
      <c r="F178" s="45">
        <f t="shared" si="26"/>
        <v>145.29896707533615</v>
      </c>
    </row>
    <row r="179" spans="1:6" ht="12.75" customHeight="1" x14ac:dyDescent="0.2">
      <c r="A179" s="63">
        <v>3231</v>
      </c>
      <c r="B179" s="65" t="s">
        <v>360</v>
      </c>
      <c r="C179" s="247" t="s">
        <v>361</v>
      </c>
      <c r="D179" s="194">
        <v>389948.91</v>
      </c>
      <c r="E179" s="194">
        <v>521112.44</v>
      </c>
      <c r="F179" s="45">
        <f t="shared" si="26"/>
        <v>133.63608068554419</v>
      </c>
    </row>
    <row r="180" spans="1:6" ht="12.75" customHeight="1" x14ac:dyDescent="0.2">
      <c r="A180" s="63">
        <v>3232</v>
      </c>
      <c r="B180" s="65" t="s">
        <v>362</v>
      </c>
      <c r="C180" s="247" t="s">
        <v>363</v>
      </c>
      <c r="D180" s="194">
        <v>3150485.1</v>
      </c>
      <c r="E180" s="194">
        <f>5740991.41+35177.03+23887.5</f>
        <v>5800055.9400000004</v>
      </c>
      <c r="F180" s="45">
        <f t="shared" si="26"/>
        <v>184.10040853708529</v>
      </c>
    </row>
    <row r="181" spans="1:6" ht="12.75" customHeight="1" x14ac:dyDescent="0.2">
      <c r="A181" s="63">
        <v>3233</v>
      </c>
      <c r="B181" s="65" t="s">
        <v>364</v>
      </c>
      <c r="C181" s="247" t="s">
        <v>365</v>
      </c>
      <c r="D181" s="194">
        <v>1070416.43</v>
      </c>
      <c r="E181" s="194">
        <v>1712521.56</v>
      </c>
      <c r="F181" s="45">
        <f t="shared" si="26"/>
        <v>159.98647928077864</v>
      </c>
    </row>
    <row r="182" spans="1:6" ht="12.75" customHeight="1" x14ac:dyDescent="0.2">
      <c r="A182" s="63">
        <v>3234</v>
      </c>
      <c r="B182" s="65" t="s">
        <v>366</v>
      </c>
      <c r="C182" s="247" t="s">
        <v>367</v>
      </c>
      <c r="D182" s="194">
        <v>4321845.2699999996</v>
      </c>
      <c r="E182" s="194">
        <f>5027401.83+246750.58+2875</f>
        <v>5277027.41</v>
      </c>
      <c r="F182" s="45">
        <f t="shared" si="26"/>
        <v>122.10125722525001</v>
      </c>
    </row>
    <row r="183" spans="1:6" ht="12.75" customHeight="1" x14ac:dyDescent="0.2">
      <c r="A183" s="63">
        <v>3235</v>
      </c>
      <c r="B183" s="64" t="s">
        <v>368</v>
      </c>
      <c r="C183" s="247" t="s">
        <v>369</v>
      </c>
      <c r="D183" s="194">
        <v>356325.63</v>
      </c>
      <c r="E183" s="194">
        <v>363762.78</v>
      </c>
      <c r="F183" s="45">
        <f t="shared" si="26"/>
        <v>102.08717795573672</v>
      </c>
    </row>
    <row r="184" spans="1:6" ht="12.75" customHeight="1" x14ac:dyDescent="0.2">
      <c r="A184" s="63">
        <v>3236</v>
      </c>
      <c r="B184" s="64" t="s">
        <v>370</v>
      </c>
      <c r="C184" s="247" t="s">
        <v>371</v>
      </c>
      <c r="D184" s="194">
        <v>68846.06</v>
      </c>
      <c r="E184" s="194">
        <v>84027.16</v>
      </c>
      <c r="F184" s="45">
        <f t="shared" si="26"/>
        <v>122.0507898345962</v>
      </c>
    </row>
    <row r="185" spans="1:6" ht="12.75" customHeight="1" x14ac:dyDescent="0.2">
      <c r="A185" s="63">
        <v>3237</v>
      </c>
      <c r="B185" s="64" t="s">
        <v>372</v>
      </c>
      <c r="C185" s="247" t="s">
        <v>373</v>
      </c>
      <c r="D185" s="194">
        <v>692484.47</v>
      </c>
      <c r="E185" s="194">
        <f>771819.03+174063.84</f>
        <v>945882.87</v>
      </c>
      <c r="F185" s="45">
        <f t="shared" si="26"/>
        <v>136.59264734124653</v>
      </c>
    </row>
    <row r="186" spans="1:6" ht="12.75" customHeight="1" x14ac:dyDescent="0.2">
      <c r="A186" s="63">
        <v>3238</v>
      </c>
      <c r="B186" s="64" t="s">
        <v>374</v>
      </c>
      <c r="C186" s="247" t="s">
        <v>375</v>
      </c>
      <c r="D186" s="194">
        <v>61960.51</v>
      </c>
      <c r="E186" s="194">
        <v>63168.6</v>
      </c>
      <c r="F186" s="45">
        <f t="shared" si="26"/>
        <v>101.94977413839878</v>
      </c>
    </row>
    <row r="187" spans="1:6" ht="12.75" customHeight="1" x14ac:dyDescent="0.2">
      <c r="A187" s="63">
        <v>3239</v>
      </c>
      <c r="B187" s="64" t="s">
        <v>376</v>
      </c>
      <c r="C187" s="247" t="s">
        <v>377</v>
      </c>
      <c r="D187" s="194">
        <v>730963.41</v>
      </c>
      <c r="E187" s="194">
        <f>9118+968215.11+10275.85</f>
        <v>987608.96</v>
      </c>
      <c r="F187" s="45">
        <f t="shared" si="26"/>
        <v>135.110587819984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967362.52</v>
      </c>
      <c r="E194" s="60">
        <f t="shared" si="36"/>
        <v>1025464.56</v>
      </c>
      <c r="F194" s="45">
        <f t="shared" si="26"/>
        <v>106.00623228611339</v>
      </c>
    </row>
    <row r="195" spans="1:6" ht="12.75" customHeight="1" x14ac:dyDescent="0.2">
      <c r="A195" s="63">
        <v>3291</v>
      </c>
      <c r="B195" s="183" t="s">
        <v>392</v>
      </c>
      <c r="C195" s="247" t="s">
        <v>393</v>
      </c>
      <c r="D195" s="194">
        <v>85140.49</v>
      </c>
      <c r="E195" s="194">
        <f>109656.78+165878.6+20620.68</f>
        <v>296156.06</v>
      </c>
      <c r="F195" s="45">
        <f t="shared" si="26"/>
        <v>347.84396942042497</v>
      </c>
    </row>
    <row r="196" spans="1:6" ht="12.75" customHeight="1" x14ac:dyDescent="0.2">
      <c r="A196" s="63">
        <v>3292</v>
      </c>
      <c r="B196" s="64" t="s">
        <v>394</v>
      </c>
      <c r="C196" s="247" t="s">
        <v>395</v>
      </c>
      <c r="D196" s="194">
        <v>54187.47</v>
      </c>
      <c r="E196" s="327">
        <f>36421.87+825.12</f>
        <v>37246.990000000005</v>
      </c>
      <c r="F196" s="45">
        <f t="shared" si="26"/>
        <v>68.737274502758666</v>
      </c>
    </row>
    <row r="197" spans="1:6" ht="12.75" customHeight="1" x14ac:dyDescent="0.2">
      <c r="A197" s="63">
        <v>3293</v>
      </c>
      <c r="B197" s="64" t="s">
        <v>396</v>
      </c>
      <c r="C197" s="247" t="s">
        <v>397</v>
      </c>
      <c r="D197" s="194">
        <v>51293.74</v>
      </c>
      <c r="E197" s="194">
        <f>75324.03+6633.53</f>
        <v>81957.56</v>
      </c>
      <c r="F197" s="45">
        <f t="shared" si="26"/>
        <v>159.78082315697785</v>
      </c>
    </row>
    <row r="198" spans="1:6" ht="12.75" customHeight="1" x14ac:dyDescent="0.2">
      <c r="A198" s="63">
        <v>3294</v>
      </c>
      <c r="B198" s="64" t="s">
        <v>398</v>
      </c>
      <c r="C198" s="247" t="s">
        <v>399</v>
      </c>
      <c r="D198" s="194">
        <v>19350.39</v>
      </c>
      <c r="E198" s="194">
        <v>26530.38</v>
      </c>
      <c r="F198" s="45">
        <f t="shared" si="26"/>
        <v>137.10514361726044</v>
      </c>
    </row>
    <row r="199" spans="1:6" ht="12.75" customHeight="1" x14ac:dyDescent="0.2">
      <c r="A199" s="63">
        <v>3295</v>
      </c>
      <c r="B199" s="64" t="s">
        <v>400</v>
      </c>
      <c r="C199" s="247" t="s">
        <v>401</v>
      </c>
      <c r="D199" s="194">
        <v>336381.86</v>
      </c>
      <c r="E199" s="194">
        <f>11741.89+322779.48</f>
        <v>334521.37</v>
      </c>
      <c r="F199" s="45">
        <f t="shared" si="26"/>
        <v>99.446911316799316</v>
      </c>
    </row>
    <row r="200" spans="1:6" ht="12.75" customHeight="1" x14ac:dyDescent="0.2">
      <c r="A200" s="63" t="s">
        <v>402</v>
      </c>
      <c r="B200" s="64" t="s">
        <v>403</v>
      </c>
      <c r="C200" s="247" t="s">
        <v>402</v>
      </c>
      <c r="D200" s="194">
        <v>55768.92</v>
      </c>
      <c r="E200" s="194">
        <v>49557.68</v>
      </c>
      <c r="F200" s="45">
        <f t="shared" si="26"/>
        <v>88.862542075406878</v>
      </c>
    </row>
    <row r="201" spans="1:6" ht="12.75" customHeight="1" x14ac:dyDescent="0.2">
      <c r="A201" s="63">
        <v>3299</v>
      </c>
      <c r="B201" s="64" t="s">
        <v>404</v>
      </c>
      <c r="C201" s="247" t="s">
        <v>405</v>
      </c>
      <c r="D201" s="194">
        <v>365239.65</v>
      </c>
      <c r="E201" s="194">
        <v>199494.52</v>
      </c>
      <c r="F201" s="45">
        <f t="shared" si="26"/>
        <v>54.620170619482302</v>
      </c>
    </row>
    <row r="202" spans="1:6" ht="12.75" customHeight="1" x14ac:dyDescent="0.2">
      <c r="A202" s="63">
        <v>34</v>
      </c>
      <c r="B202" s="183" t="s">
        <v>406</v>
      </c>
      <c r="C202" s="247" t="s">
        <v>407</v>
      </c>
      <c r="D202" s="60">
        <f t="shared" ref="D202:E202" si="37">D203+D208+D216</f>
        <v>189873.15000000002</v>
      </c>
      <c r="E202" s="60">
        <f t="shared" si="37"/>
        <v>165207.38999999998</v>
      </c>
      <c r="F202" s="45">
        <f t="shared" si="26"/>
        <v>87.009348083180782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109039.41</v>
      </c>
      <c r="E208" s="60">
        <f t="shared" si="39"/>
        <v>102907.04</v>
      </c>
      <c r="F208" s="45">
        <f t="shared" si="26"/>
        <v>94.376005886312115</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109039.41</v>
      </c>
      <c r="E211" s="194">
        <v>102907.04</v>
      </c>
      <c r="F211" s="45">
        <f t="shared" si="26"/>
        <v>94.376005886312115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80833.740000000005</v>
      </c>
      <c r="E216" s="60">
        <f t="shared" si="40"/>
        <v>62300.35</v>
      </c>
      <c r="F216" s="45">
        <f t="shared" si="26"/>
        <v>77.072210193416751</v>
      </c>
    </row>
    <row r="217" spans="1:6" ht="12.75" customHeight="1" x14ac:dyDescent="0.2">
      <c r="A217" s="63">
        <v>3431</v>
      </c>
      <c r="B217" s="182" t="s">
        <v>436</v>
      </c>
      <c r="C217" s="247" t="s">
        <v>437</v>
      </c>
      <c r="D217" s="194">
        <v>80161.13</v>
      </c>
      <c r="E217" s="194">
        <v>58612.36</v>
      </c>
      <c r="F217" s="45">
        <f t="shared" si="26"/>
        <v>73.118180844007568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611.04</v>
      </c>
      <c r="E219" s="194">
        <v>3171.02</v>
      </c>
      <c r="F219" s="45">
        <f t="shared" si="26"/>
        <v>518.95456925896838</v>
      </c>
    </row>
    <row r="220" spans="1:6" ht="12.75" customHeight="1" x14ac:dyDescent="0.2">
      <c r="A220" s="63">
        <v>3434</v>
      </c>
      <c r="B220" s="65" t="s">
        <v>442</v>
      </c>
      <c r="C220" s="247" t="s">
        <v>443</v>
      </c>
      <c r="D220" s="194">
        <v>61.57</v>
      </c>
      <c r="E220" s="194">
        <v>516.97</v>
      </c>
      <c r="F220" s="45">
        <f t="shared" si="26"/>
        <v>839.6459314601268</v>
      </c>
    </row>
    <row r="221" spans="1:6" ht="12.75" customHeight="1" x14ac:dyDescent="0.2">
      <c r="A221" s="63">
        <v>35</v>
      </c>
      <c r="B221" s="65" t="s">
        <v>444</v>
      </c>
      <c r="C221" s="247" t="s">
        <v>445</v>
      </c>
      <c r="D221" s="60">
        <f t="shared" ref="D221:E221" si="41">D222+D225+D229</f>
        <v>1302385.3400000001</v>
      </c>
      <c r="E221" s="60">
        <f t="shared" si="41"/>
        <v>1804065.34</v>
      </c>
      <c r="F221" s="45">
        <f t="shared" si="26"/>
        <v>138.52008960727397</v>
      </c>
    </row>
    <row r="222" spans="1:6" ht="24" x14ac:dyDescent="0.2">
      <c r="A222" s="63">
        <v>351</v>
      </c>
      <c r="B222" s="65" t="s">
        <v>446</v>
      </c>
      <c r="C222" s="247" t="s">
        <v>447</v>
      </c>
      <c r="D222" s="60">
        <f t="shared" ref="D222:E222" si="42">SUM(D223:D224)</f>
        <v>1099098.52</v>
      </c>
      <c r="E222" s="60">
        <f t="shared" si="42"/>
        <v>1502173.8</v>
      </c>
      <c r="F222" s="45">
        <f t="shared" si="26"/>
        <v>136.67326201112527</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1099098.52</v>
      </c>
      <c r="E224" s="194">
        <v>1502173.8</v>
      </c>
      <c r="F224" s="45">
        <f t="shared" si="26"/>
        <v>136.67326201112527</v>
      </c>
    </row>
    <row r="225" spans="1:6" ht="36" x14ac:dyDescent="0.2">
      <c r="A225" s="63">
        <v>352</v>
      </c>
      <c r="B225" s="65" t="s">
        <v>452</v>
      </c>
      <c r="C225" s="247" t="s">
        <v>453</v>
      </c>
      <c r="D225" s="60">
        <f t="shared" ref="D225:E225" si="43">SUM(D226:D228)</f>
        <v>203286.82</v>
      </c>
      <c r="E225" s="60">
        <f t="shared" si="43"/>
        <v>301891.54000000004</v>
      </c>
      <c r="F225" s="45">
        <f t="shared" si="26"/>
        <v>148.50522035811275</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113094.02</v>
      </c>
      <c r="E227" s="194">
        <f>134294.48+7900</f>
        <v>142194.48000000001</v>
      </c>
      <c r="F227" s="45">
        <f t="shared" si="26"/>
        <v>125.73121019130808</v>
      </c>
    </row>
    <row r="228" spans="1:6" ht="12.75" customHeight="1" x14ac:dyDescent="0.2">
      <c r="A228" s="63">
        <v>3523</v>
      </c>
      <c r="B228" s="64" t="s">
        <v>458</v>
      </c>
      <c r="C228" s="247" t="s">
        <v>459</v>
      </c>
      <c r="D228" s="194">
        <v>90192.8</v>
      </c>
      <c r="E228" s="194">
        <v>159697.06</v>
      </c>
      <c r="F228" s="45">
        <f t="shared" si="26"/>
        <v>177.06187190108301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23129314.379999995</v>
      </c>
      <c r="E230" s="60">
        <f>E231+E234+E237+E242+E246+E250+E254+E257</f>
        <v>27235187.210000001</v>
      </c>
      <c r="F230" s="45">
        <f t="shared" ref="F230:F245" si="44">IF(D230&lt;&gt;0,IF(E230/D230&gt;=100,"&gt;&gt;100",E230/D230*100),"-")</f>
        <v>117.75181383478608</v>
      </c>
    </row>
    <row r="231" spans="1:6" ht="12.75" customHeight="1" x14ac:dyDescent="0.2">
      <c r="A231" s="63">
        <v>361</v>
      </c>
      <c r="B231" s="64" t="s">
        <v>464</v>
      </c>
      <c r="C231" s="247" t="s">
        <v>465</v>
      </c>
      <c r="D231" s="60">
        <f t="shared" ref="D231:E231" si="45">SUM(D232:D233)</f>
        <v>122479.58</v>
      </c>
      <c r="E231" s="60">
        <f t="shared" si="45"/>
        <v>0</v>
      </c>
      <c r="F231" s="45">
        <f t="shared" si="44"/>
        <v>0</v>
      </c>
    </row>
    <row r="232" spans="1:6" ht="12.75" customHeight="1" x14ac:dyDescent="0.2">
      <c r="A232" s="63">
        <v>3611</v>
      </c>
      <c r="B232" s="64" t="s">
        <v>466</v>
      </c>
      <c r="C232" s="247" t="s">
        <v>467</v>
      </c>
      <c r="D232" s="194">
        <v>122479.58</v>
      </c>
      <c r="E232" s="194"/>
      <c r="F232" s="45">
        <f t="shared" si="44"/>
        <v>0</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198742.97</v>
      </c>
      <c r="E237" s="60">
        <f t="shared" si="47"/>
        <v>287404.40999999997</v>
      </c>
      <c r="F237" s="45">
        <f t="shared" si="44"/>
        <v>144.61110750231819</v>
      </c>
    </row>
    <row r="238" spans="1:6" ht="12" x14ac:dyDescent="0.2">
      <c r="A238" s="63">
        <v>3631</v>
      </c>
      <c r="B238" s="65" t="s">
        <v>478</v>
      </c>
      <c r="C238" s="247" t="s">
        <v>479</v>
      </c>
      <c r="D238" s="194">
        <v>198742.97</v>
      </c>
      <c r="E238" s="194">
        <v>287404.40999999997</v>
      </c>
      <c r="F238" s="45">
        <f t="shared" si="44"/>
        <v>144.61110750231819</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789871.04</v>
      </c>
      <c r="E246" s="60">
        <f t="shared" si="48"/>
        <v>884940.94</v>
      </c>
      <c r="F246" s="45">
        <f t="shared" ref="F246:F249" si="49">IF(D246&lt;&gt;0,IF(E246/D246&gt;=100,"&gt;&gt;100",E246/D246*100),"-")</f>
        <v>112.03612934080984</v>
      </c>
    </row>
    <row r="247" spans="1:6" ht="12.75" customHeight="1" x14ac:dyDescent="0.2">
      <c r="A247" s="63" t="s">
        <v>493</v>
      </c>
      <c r="B247" s="64" t="s">
        <v>494</v>
      </c>
      <c r="C247" s="247" t="s">
        <v>493</v>
      </c>
      <c r="D247" s="194">
        <v>789871.04</v>
      </c>
      <c r="E247" s="194">
        <v>884940.94</v>
      </c>
      <c r="F247" s="45">
        <f t="shared" si="49"/>
        <v>112.03612934080984</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21100485.189999998</v>
      </c>
      <c r="E250" s="60">
        <f t="shared" si="50"/>
        <v>25837504.550000001</v>
      </c>
      <c r="F250" s="45">
        <f t="shared" ref="F250:F253" si="51">IF(D250&lt;&gt;0,IF(E250/D250&gt;=100,"&gt;&gt;100",E250/D250*100),"-")</f>
        <v>122.44981249172879</v>
      </c>
    </row>
    <row r="251" spans="1:6" ht="24" x14ac:dyDescent="0.2">
      <c r="A251" s="63">
        <v>3672</v>
      </c>
      <c r="B251" s="64" t="s">
        <v>501</v>
      </c>
      <c r="C251" s="247" t="s">
        <v>502</v>
      </c>
      <c r="D251" s="194">
        <v>20357724.829999998</v>
      </c>
      <c r="E251" s="194">
        <v>24216771.670000002</v>
      </c>
      <c r="F251" s="45">
        <f t="shared" si="51"/>
        <v>118.95617939738115</v>
      </c>
    </row>
    <row r="252" spans="1:6" ht="24" x14ac:dyDescent="0.2">
      <c r="A252" s="63">
        <v>3673</v>
      </c>
      <c r="B252" s="64" t="s">
        <v>503</v>
      </c>
      <c r="C252" s="247" t="s">
        <v>504</v>
      </c>
      <c r="D252" s="194">
        <v>742760.36</v>
      </c>
      <c r="E252" s="194">
        <v>1620732.88</v>
      </c>
      <c r="F252" s="45">
        <f t="shared" si="51"/>
        <v>218.20400862533913</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234431.95</v>
      </c>
      <c r="E254" s="60">
        <f t="shared" si="52"/>
        <v>0</v>
      </c>
      <c r="F254" s="45">
        <f t="shared" ref="F254:F261" si="53">IF(D254&lt;&gt;0,IF(E254/D254&gt;=100,"&gt;&gt;100",E254/D254*100),"-")</f>
        <v>0</v>
      </c>
    </row>
    <row r="255" spans="1:6" ht="12.75" customHeight="1" x14ac:dyDescent="0.2">
      <c r="A255" s="63" t="s">
        <v>509</v>
      </c>
      <c r="B255" s="64" t="s">
        <v>154</v>
      </c>
      <c r="C255" s="247" t="s">
        <v>509</v>
      </c>
      <c r="D255" s="194">
        <v>234431.95</v>
      </c>
      <c r="E255" s="194"/>
      <c r="F255" s="45">
        <f t="shared" si="53"/>
        <v>0</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683303.65</v>
      </c>
      <c r="E257" s="60">
        <f t="shared" si="54"/>
        <v>225337.31</v>
      </c>
      <c r="F257" s="45">
        <f t="shared" si="53"/>
        <v>32.977624223140033</v>
      </c>
    </row>
    <row r="258" spans="1:6" ht="12.75" customHeight="1" x14ac:dyDescent="0.2">
      <c r="A258" s="63" t="s">
        <v>513</v>
      </c>
      <c r="B258" s="64" t="s">
        <v>159</v>
      </c>
      <c r="C258" s="247" t="s">
        <v>513</v>
      </c>
      <c r="D258" s="194">
        <v>83092.240000000005</v>
      </c>
      <c r="E258" s="194">
        <v>24257.73</v>
      </c>
      <c r="F258" s="45">
        <f t="shared" si="53"/>
        <v>29.193736984344142</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600211.41</v>
      </c>
      <c r="E260" s="194">
        <v>201079.58</v>
      </c>
      <c r="F260" s="45">
        <f t="shared" si="53"/>
        <v>33.501459094221481</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4932832.17</v>
      </c>
      <c r="E262" s="60">
        <f t="shared" si="55"/>
        <v>1254331.5899999999</v>
      </c>
      <c r="F262" s="45">
        <f t="shared" ref="F262:F268" si="56">IF(D262&lt;&gt;0,IF(E262/D262&gt;=100,"&gt;&gt;100",E262/D262*100),"-")</f>
        <v>25.428223518903948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4932832.17</v>
      </c>
      <c r="E269" s="60">
        <f t="shared" si="58"/>
        <v>1254331.5899999999</v>
      </c>
      <c r="F269" s="45">
        <f t="shared" ref="F269:F272" si="59">IF(D269&lt;&gt;0,IF(E269/D269&gt;=100,"&gt;&gt;100",E269/D269*100),"-")</f>
        <v>25.428223518903948</v>
      </c>
    </row>
    <row r="270" spans="1:6" ht="12.75" customHeight="1" x14ac:dyDescent="0.2">
      <c r="A270" s="63">
        <v>3721</v>
      </c>
      <c r="B270" s="65" t="s">
        <v>533</v>
      </c>
      <c r="C270" s="247" t="s">
        <v>534</v>
      </c>
      <c r="D270" s="194">
        <v>4796989.3499999996</v>
      </c>
      <c r="E270" s="194">
        <f>792254.69+319070.43+132443.4</f>
        <v>1243768.5199999998</v>
      </c>
      <c r="F270" s="45">
        <f t="shared" si="59"/>
        <v>25.928106761379404</v>
      </c>
    </row>
    <row r="271" spans="1:6" ht="12.75" customHeight="1" x14ac:dyDescent="0.2">
      <c r="A271" s="63">
        <v>3722</v>
      </c>
      <c r="B271" s="65" t="s">
        <v>535</v>
      </c>
      <c r="C271" s="247" t="s">
        <v>536</v>
      </c>
      <c r="D271" s="194">
        <v>135842.82</v>
      </c>
      <c r="E271" s="194">
        <f>3394+7169.07</f>
        <v>10563.07</v>
      </c>
      <c r="F271" s="45">
        <f t="shared" si="59"/>
        <v>7.7759501753570772</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16741939.289999999</v>
      </c>
      <c r="E273" s="60">
        <f t="shared" si="60"/>
        <v>21229988.140000001</v>
      </c>
      <c r="F273" s="45">
        <f t="shared" ref="F273:F277" si="61">IF(D273&lt;&gt;0,IF(E273/D273&gt;=100,"&gt;&gt;100",E273/D273*100),"-")</f>
        <v>126.80722210407683</v>
      </c>
    </row>
    <row r="274" spans="1:6" ht="12.75" customHeight="1" x14ac:dyDescent="0.2">
      <c r="A274" s="63">
        <v>381</v>
      </c>
      <c r="B274" s="64" t="s">
        <v>541</v>
      </c>
      <c r="C274" s="247" t="s">
        <v>542</v>
      </c>
      <c r="D274" s="60">
        <f t="shared" ref="D274:E274" si="62">SUM(D275:D277)</f>
        <v>10489591.08</v>
      </c>
      <c r="E274" s="60">
        <f t="shared" si="62"/>
        <v>13154981.67</v>
      </c>
      <c r="F274" s="45">
        <f t="shared" si="61"/>
        <v>125.40986173504869</v>
      </c>
    </row>
    <row r="275" spans="1:6" ht="12.75" customHeight="1" x14ac:dyDescent="0.2">
      <c r="A275" s="63">
        <v>3811</v>
      </c>
      <c r="B275" s="64" t="s">
        <v>543</v>
      </c>
      <c r="C275" s="247" t="s">
        <v>544</v>
      </c>
      <c r="D275" s="194">
        <v>10460893.060000001</v>
      </c>
      <c r="E275" s="194">
        <f>12884020.01+2000+6387.67</f>
        <v>12892407.68</v>
      </c>
      <c r="F275" s="45">
        <f t="shared" si="61"/>
        <v>123.24385314001096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28698.02</v>
      </c>
      <c r="E277" s="194">
        <f>163454.99+99119</f>
        <v>262573.99</v>
      </c>
      <c r="F277" s="45">
        <f t="shared" si="61"/>
        <v>914.9550735555971</v>
      </c>
    </row>
    <row r="278" spans="1:6" ht="12.75" customHeight="1" x14ac:dyDescent="0.2">
      <c r="A278" s="63">
        <v>382</v>
      </c>
      <c r="B278" s="65" t="s">
        <v>549</v>
      </c>
      <c r="C278" s="247" t="s">
        <v>550</v>
      </c>
      <c r="D278" s="60">
        <f t="shared" ref="D278:E278" si="63">SUM(D279:D282)</f>
        <v>1987.86</v>
      </c>
      <c r="E278" s="60">
        <f t="shared" si="63"/>
        <v>7827.54</v>
      </c>
      <c r="F278" s="45">
        <f t="shared" ref="F278:F282" si="64">IF(D278&lt;&gt;0,IF(E278/D278&gt;=100,"&gt;&gt;100",E278/D278*100),"-")</f>
        <v>393.7671667018804</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1987.86</v>
      </c>
      <c r="E280" s="194">
        <v>7827.54</v>
      </c>
      <c r="F280" s="45">
        <f t="shared" si="64"/>
        <v>393.7671667018804</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6250360.3499999996</v>
      </c>
      <c r="E289" s="60">
        <f t="shared" si="67"/>
        <v>8067178.9299999997</v>
      </c>
      <c r="F289" s="45">
        <f t="shared" si="66"/>
        <v>129.06742136875357</v>
      </c>
    </row>
    <row r="290" spans="1:6" ht="24" x14ac:dyDescent="0.2">
      <c r="A290" s="63">
        <v>3861</v>
      </c>
      <c r="B290" s="64" t="s">
        <v>572</v>
      </c>
      <c r="C290" s="247" t="s">
        <v>573</v>
      </c>
      <c r="D290" s="194">
        <v>6250360.3499999996</v>
      </c>
      <c r="E290" s="194">
        <v>8067178.9299999997</v>
      </c>
      <c r="F290" s="45">
        <f t="shared" si="66"/>
        <v>129.06742136875357</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64580616.219999991</v>
      </c>
      <c r="E299" s="60">
        <f>E152-E297+E298</f>
        <v>76745946.469999999</v>
      </c>
      <c r="F299" s="45">
        <f t="shared" si="68"/>
        <v>118.83743290487917</v>
      </c>
    </row>
    <row r="300" spans="1:6" ht="12.75" customHeight="1" x14ac:dyDescent="0.2">
      <c r="A300" s="63" t="s">
        <v>582</v>
      </c>
      <c r="B300" s="64" t="s">
        <v>593</v>
      </c>
      <c r="C300" s="247" t="s">
        <v>594</v>
      </c>
      <c r="D300" s="60">
        <f>IF(D6&gt;=D299,D6-D299,0)</f>
        <v>15865967.460000001</v>
      </c>
      <c r="E300" s="60">
        <f>IF(E6&gt;=E299,E6-E299,0)</f>
        <v>12814812.310000002</v>
      </c>
      <c r="F300" s="45">
        <f t="shared" si="68"/>
        <v>80.76918311037555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5294218.57</v>
      </c>
      <c r="E302" s="194">
        <v>8799960.8000000007</v>
      </c>
      <c r="F302" s="45">
        <f t="shared" si="68"/>
        <v>166.21831312113736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7268102.4800000004</v>
      </c>
      <c r="E304" s="194">
        <v>7095387.1100000003</v>
      </c>
      <c r="F304" s="45">
        <f t="shared" si="68"/>
        <v>97.623652521751453</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767783.9</v>
      </c>
      <c r="E308" s="60">
        <f t="shared" si="71"/>
        <v>546459.77</v>
      </c>
      <c r="F308" s="45">
        <f t="shared" ref="F308:F428" si="72">IF(D308&lt;&gt;0,IF(E308/D308&gt;=100,"&gt;&gt;100",E308/D308*100),"-")</f>
        <v>71.173642739838655</v>
      </c>
    </row>
    <row r="309" spans="1:6" ht="12.75" customHeight="1" x14ac:dyDescent="0.2">
      <c r="A309" s="63">
        <v>71</v>
      </c>
      <c r="B309" s="64" t="s">
        <v>610</v>
      </c>
      <c r="C309" s="247" t="s">
        <v>611</v>
      </c>
      <c r="D309" s="60">
        <f t="shared" ref="D309:E309" si="73">D310+D314</f>
        <v>335177.06</v>
      </c>
      <c r="E309" s="60">
        <f t="shared" si="73"/>
        <v>38673.24</v>
      </c>
      <c r="F309" s="45">
        <f t="shared" si="72"/>
        <v>11.538152402196021</v>
      </c>
    </row>
    <row r="310" spans="1:6" ht="24" x14ac:dyDescent="0.2">
      <c r="A310" s="63">
        <v>711</v>
      </c>
      <c r="B310" s="64" t="s">
        <v>612</v>
      </c>
      <c r="C310" s="247" t="s">
        <v>613</v>
      </c>
      <c r="D310" s="60">
        <f t="shared" ref="D310:E310" si="74">SUM(D311:D313)</f>
        <v>335177.06</v>
      </c>
      <c r="E310" s="60">
        <f t="shared" si="74"/>
        <v>38673.24</v>
      </c>
      <c r="F310" s="45">
        <f t="shared" si="72"/>
        <v>11.538152402196021</v>
      </c>
    </row>
    <row r="311" spans="1:6" ht="12.75" customHeight="1" x14ac:dyDescent="0.2">
      <c r="A311" s="63">
        <v>7111</v>
      </c>
      <c r="B311" s="64" t="s">
        <v>614</v>
      </c>
      <c r="C311" s="247" t="s">
        <v>615</v>
      </c>
      <c r="D311" s="194">
        <v>335177.06</v>
      </c>
      <c r="E311" s="194">
        <v>38673.24</v>
      </c>
      <c r="F311" s="45">
        <f t="shared" si="72"/>
        <v>11.538152402196021</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432606.84</v>
      </c>
      <c r="E321" s="60">
        <f t="shared" si="76"/>
        <v>507786.53</v>
      </c>
      <c r="F321" s="45">
        <f t="shared" si="72"/>
        <v>117.3782943422716</v>
      </c>
    </row>
    <row r="322" spans="1:6" ht="12.75" customHeight="1" x14ac:dyDescent="0.2">
      <c r="A322" s="63">
        <v>721</v>
      </c>
      <c r="B322" s="64" t="s">
        <v>636</v>
      </c>
      <c r="C322" s="247" t="s">
        <v>637</v>
      </c>
      <c r="D322" s="60">
        <f t="shared" ref="D322:E322" si="77">SUM(D323:D326)</f>
        <v>432606.84</v>
      </c>
      <c r="E322" s="60">
        <f t="shared" si="77"/>
        <v>507786.53</v>
      </c>
      <c r="F322" s="45">
        <f t="shared" si="72"/>
        <v>117.3782943422716</v>
      </c>
    </row>
    <row r="323" spans="1:6" ht="12.75" customHeight="1" x14ac:dyDescent="0.2">
      <c r="A323" s="63">
        <v>7211</v>
      </c>
      <c r="B323" s="64" t="s">
        <v>638</v>
      </c>
      <c r="C323" s="247" t="s">
        <v>639</v>
      </c>
      <c r="D323" s="194">
        <v>67874.22</v>
      </c>
      <c r="E323" s="194">
        <v>41124.83</v>
      </c>
      <c r="F323" s="45">
        <f t="shared" si="72"/>
        <v>60.58976442012888</v>
      </c>
    </row>
    <row r="324" spans="1:6" ht="12.75" customHeight="1" x14ac:dyDescent="0.2">
      <c r="A324" s="63">
        <v>7212</v>
      </c>
      <c r="B324" s="64" t="s">
        <v>640</v>
      </c>
      <c r="C324" s="247" t="s">
        <v>641</v>
      </c>
      <c r="D324" s="194">
        <v>328371.32</v>
      </c>
      <c r="E324" s="194">
        <v>328371.32</v>
      </c>
      <c r="F324" s="45">
        <f t="shared" si="72"/>
        <v>100</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36361.300000000003</v>
      </c>
      <c r="E326" s="194">
        <v>138290.38</v>
      </c>
      <c r="F326" s="45">
        <f t="shared" si="72"/>
        <v>380.32298075151323</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11414896.359999999</v>
      </c>
      <c r="E360" s="60">
        <f t="shared" si="86"/>
        <v>18061080.109999999</v>
      </c>
      <c r="F360" s="45">
        <f t="shared" si="72"/>
        <v>158.22377654947013</v>
      </c>
    </row>
    <row r="361" spans="1:6" ht="12.75" customHeight="1" x14ac:dyDescent="0.2">
      <c r="A361" s="63">
        <v>41</v>
      </c>
      <c r="B361" s="64" t="s">
        <v>714</v>
      </c>
      <c r="C361" s="247" t="s">
        <v>715</v>
      </c>
      <c r="D361" s="60">
        <f t="shared" ref="D361:E361" si="87">D362+D366</f>
        <v>4567739.6100000003</v>
      </c>
      <c r="E361" s="60">
        <f t="shared" si="87"/>
        <v>4253200.6399999997</v>
      </c>
      <c r="F361" s="45">
        <f t="shared" si="72"/>
        <v>93.113903224444087</v>
      </c>
    </row>
    <row r="362" spans="1:6" ht="12.75" customHeight="1" x14ac:dyDescent="0.2">
      <c r="A362" s="63">
        <v>411</v>
      </c>
      <c r="B362" s="64" t="s">
        <v>716</v>
      </c>
      <c r="C362" s="247" t="s">
        <v>717</v>
      </c>
      <c r="D362" s="60">
        <f t="shared" ref="D362:E362" si="88">SUM(D363:D365)</f>
        <v>3805424.72</v>
      </c>
      <c r="E362" s="60">
        <f t="shared" si="88"/>
        <v>3474716.09</v>
      </c>
      <c r="F362" s="45">
        <f t="shared" si="72"/>
        <v>91.309547439950407</v>
      </c>
    </row>
    <row r="363" spans="1:6" ht="12.75" customHeight="1" x14ac:dyDescent="0.2">
      <c r="A363" s="63">
        <v>4111</v>
      </c>
      <c r="B363" s="64" t="s">
        <v>614</v>
      </c>
      <c r="C363" s="247" t="s">
        <v>718</v>
      </c>
      <c r="D363" s="194">
        <v>3805424.72</v>
      </c>
      <c r="E363" s="194">
        <v>3474716.09</v>
      </c>
      <c r="F363" s="45">
        <f t="shared" si="72"/>
        <v>91.309547439950407</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762314.89</v>
      </c>
      <c r="E366" s="60">
        <f t="shared" si="89"/>
        <v>778484.55</v>
      </c>
      <c r="F366" s="45">
        <f t="shared" si="72"/>
        <v>102.12112608740989</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762314.89</v>
      </c>
      <c r="E372" s="194">
        <v>778484.55</v>
      </c>
      <c r="F372" s="45">
        <f t="shared" si="72"/>
        <v>102.12112608740989</v>
      </c>
    </row>
    <row r="373" spans="1:6" ht="24" x14ac:dyDescent="0.2">
      <c r="A373" s="63">
        <v>42</v>
      </c>
      <c r="B373" s="183" t="s">
        <v>730</v>
      </c>
      <c r="C373" s="247" t="s">
        <v>731</v>
      </c>
      <c r="D373" s="60">
        <f t="shared" ref="D373:E373" si="90">D374+D379+D388+D393+D398+D401</f>
        <v>6634849.9100000001</v>
      </c>
      <c r="E373" s="60">
        <f t="shared" si="90"/>
        <v>13498568.289999999</v>
      </c>
      <c r="F373" s="45">
        <f t="shared" si="72"/>
        <v>203.44948978657453</v>
      </c>
    </row>
    <row r="374" spans="1:6" ht="12.75" customHeight="1" x14ac:dyDescent="0.2">
      <c r="A374" s="63">
        <v>421</v>
      </c>
      <c r="B374" s="64" t="s">
        <v>732</v>
      </c>
      <c r="C374" s="247" t="s">
        <v>733</v>
      </c>
      <c r="D374" s="60">
        <f t="shared" ref="D374:E374" si="91">SUM(D375:D378)</f>
        <v>6485558.0899999999</v>
      </c>
      <c r="E374" s="60">
        <f t="shared" si="91"/>
        <v>13262776.899999999</v>
      </c>
      <c r="F374" s="45">
        <f t="shared" si="72"/>
        <v>204.49707975709455</v>
      </c>
    </row>
    <row r="375" spans="1:6" ht="12.75" customHeight="1" x14ac:dyDescent="0.2">
      <c r="A375" s="63">
        <v>4211</v>
      </c>
      <c r="B375" s="64" t="s">
        <v>638</v>
      </c>
      <c r="C375" s="247" t="s">
        <v>734</v>
      </c>
      <c r="D375" s="194">
        <v>550600</v>
      </c>
      <c r="E375" s="194"/>
      <c r="F375" s="45">
        <f t="shared" si="72"/>
        <v>0</v>
      </c>
    </row>
    <row r="376" spans="1:6" ht="12.75" customHeight="1" x14ac:dyDescent="0.2">
      <c r="A376" s="63">
        <v>4212</v>
      </c>
      <c r="B376" s="64" t="s">
        <v>640</v>
      </c>
      <c r="C376" s="247" t="s">
        <v>735</v>
      </c>
      <c r="D376" s="194">
        <v>326777.19</v>
      </c>
      <c r="E376" s="194">
        <v>3680876.07</v>
      </c>
      <c r="F376" s="45">
        <f t="shared" si="72"/>
        <v>1126.4176884561618</v>
      </c>
    </row>
    <row r="377" spans="1:6" ht="12.75" customHeight="1" x14ac:dyDescent="0.2">
      <c r="A377" s="63">
        <v>4213</v>
      </c>
      <c r="B377" s="64" t="s">
        <v>642</v>
      </c>
      <c r="C377" s="247" t="s">
        <v>736</v>
      </c>
      <c r="D377" s="194">
        <v>2004939.28</v>
      </c>
      <c r="E377" s="194">
        <v>5226559.37</v>
      </c>
      <c r="F377" s="45">
        <f t="shared" si="72"/>
        <v>260.68417244037437</v>
      </c>
    </row>
    <row r="378" spans="1:6" ht="12.75" customHeight="1" x14ac:dyDescent="0.2">
      <c r="A378" s="63">
        <v>4214</v>
      </c>
      <c r="B378" s="64" t="s">
        <v>644</v>
      </c>
      <c r="C378" s="247" t="s">
        <v>737</v>
      </c>
      <c r="D378" s="194">
        <v>3603241.62</v>
      </c>
      <c r="E378" s="194">
        <f>4340897.71+14443.75</f>
        <v>4355341.46</v>
      </c>
      <c r="F378" s="45">
        <f t="shared" si="72"/>
        <v>120.87286724890794</v>
      </c>
    </row>
    <row r="379" spans="1:6" ht="12.75" customHeight="1" x14ac:dyDescent="0.2">
      <c r="A379" s="63">
        <v>422</v>
      </c>
      <c r="B379" s="64" t="s">
        <v>738</v>
      </c>
      <c r="C379" s="247" t="s">
        <v>739</v>
      </c>
      <c r="D379" s="60">
        <f t="shared" ref="D379:E379" si="92">SUM(D380:D387)</f>
        <v>128751.94</v>
      </c>
      <c r="E379" s="60">
        <f t="shared" si="92"/>
        <v>166873.31</v>
      </c>
      <c r="F379" s="45">
        <f t="shared" si="72"/>
        <v>129.60838492996686</v>
      </c>
    </row>
    <row r="380" spans="1:6" ht="12.75" customHeight="1" x14ac:dyDescent="0.2">
      <c r="A380" s="63">
        <v>4221</v>
      </c>
      <c r="B380" s="64" t="s">
        <v>648</v>
      </c>
      <c r="C380" s="247" t="s">
        <v>740</v>
      </c>
      <c r="D380" s="194">
        <v>49271.23</v>
      </c>
      <c r="E380" s="194">
        <v>57173.2</v>
      </c>
      <c r="F380" s="45">
        <f t="shared" si="72"/>
        <v>116.03769583182719</v>
      </c>
    </row>
    <row r="381" spans="1:6" ht="12.75" customHeight="1" x14ac:dyDescent="0.2">
      <c r="A381" s="63">
        <v>4222</v>
      </c>
      <c r="B381" s="64" t="s">
        <v>741</v>
      </c>
      <c r="C381" s="247" t="s">
        <v>742</v>
      </c>
      <c r="D381" s="194">
        <v>8037.34</v>
      </c>
      <c r="E381" s="194">
        <v>32602.73</v>
      </c>
      <c r="F381" s="45">
        <f t="shared" si="72"/>
        <v>405.64079658195374</v>
      </c>
    </row>
    <row r="382" spans="1:6" ht="12.75" customHeight="1" x14ac:dyDescent="0.2">
      <c r="A382" s="63">
        <v>4223</v>
      </c>
      <c r="B382" s="64" t="s">
        <v>652</v>
      </c>
      <c r="C382" s="247" t="s">
        <v>743</v>
      </c>
      <c r="D382" s="194">
        <v>0</v>
      </c>
      <c r="E382" s="194">
        <v>2250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3916.25</v>
      </c>
      <c r="F384" s="71" t="str">
        <f t="shared" si="72"/>
        <v>-</v>
      </c>
    </row>
    <row r="385" spans="1:6" ht="12.75" customHeight="1" x14ac:dyDescent="0.2">
      <c r="A385" s="63">
        <v>4226</v>
      </c>
      <c r="B385" s="64" t="s">
        <v>658</v>
      </c>
      <c r="C385" s="247" t="s">
        <v>746</v>
      </c>
      <c r="D385" s="194">
        <v>1781.61</v>
      </c>
      <c r="E385" s="194">
        <v>1339.55</v>
      </c>
      <c r="F385" s="45">
        <f t="shared" si="72"/>
        <v>75.187611205594933</v>
      </c>
    </row>
    <row r="386" spans="1:6" ht="12.75" customHeight="1" x14ac:dyDescent="0.2">
      <c r="A386" s="63">
        <v>4227</v>
      </c>
      <c r="B386" s="183" t="s">
        <v>660</v>
      </c>
      <c r="C386" s="247" t="s">
        <v>747</v>
      </c>
      <c r="D386" s="194">
        <v>69661.759999999995</v>
      </c>
      <c r="E386" s="194">
        <v>69591.58</v>
      </c>
      <c r="F386" s="45">
        <f t="shared" si="72"/>
        <v>99.899256062436564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63808.25</v>
      </c>
      <c r="F398" s="45" t="str">
        <f t="shared" si="72"/>
        <v>-</v>
      </c>
    </row>
    <row r="399" spans="1:6" ht="12.75" customHeight="1" x14ac:dyDescent="0.2">
      <c r="A399" s="63">
        <v>4251</v>
      </c>
      <c r="B399" s="64" t="s">
        <v>764</v>
      </c>
      <c r="C399" s="247" t="s">
        <v>765</v>
      </c>
      <c r="D399" s="194">
        <v>0</v>
      </c>
      <c r="E399" s="194">
        <v>63808.25</v>
      </c>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20539.88</v>
      </c>
      <c r="E401" s="60">
        <f t="shared" si="96"/>
        <v>5109.83</v>
      </c>
      <c r="F401" s="45">
        <f t="shared" si="72"/>
        <v>24.877603958737829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20539.88</v>
      </c>
      <c r="E404" s="194">
        <v>5109.83</v>
      </c>
      <c r="F404" s="45">
        <f t="shared" si="72"/>
        <v>24.877603958737829</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212306.84</v>
      </c>
      <c r="E412" s="60">
        <f t="shared" si="100"/>
        <v>309311.18</v>
      </c>
      <c r="F412" s="45">
        <f t="shared" si="72"/>
        <v>145.69063342471679</v>
      </c>
    </row>
    <row r="413" spans="1:6" ht="12.75" customHeight="1" x14ac:dyDescent="0.2">
      <c r="A413" s="63">
        <v>451</v>
      </c>
      <c r="B413" s="64" t="s">
        <v>785</v>
      </c>
      <c r="C413" s="247" t="s">
        <v>786</v>
      </c>
      <c r="D413" s="194">
        <v>212306.84</v>
      </c>
      <c r="E413" s="194">
        <v>309311.18</v>
      </c>
      <c r="F413" s="45">
        <f t="shared" si="72"/>
        <v>145.69063342471679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10647112.459999999</v>
      </c>
      <c r="E418" s="60">
        <f t="shared" si="102"/>
        <v>17514620.34</v>
      </c>
      <c r="F418" s="45">
        <f t="shared" si="72"/>
        <v>164.50113029049382</v>
      </c>
    </row>
    <row r="419" spans="1:6" ht="12.75" customHeight="1" x14ac:dyDescent="0.2">
      <c r="A419" s="63">
        <v>92212</v>
      </c>
      <c r="B419" s="64" t="s">
        <v>797</v>
      </c>
      <c r="C419" s="247" t="s">
        <v>798</v>
      </c>
      <c r="D419" s="194">
        <v>4347228.25</v>
      </c>
      <c r="E419" s="194">
        <f>4591982.18+25000.84+500+6636.14</f>
        <v>4624119.1599999992</v>
      </c>
      <c r="F419" s="45">
        <f t="shared" si="72"/>
        <v>106.36936673384932</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2247382.31</v>
      </c>
      <c r="E421" s="194">
        <v>1924636.84</v>
      </c>
      <c r="F421" s="45">
        <f t="shared" si="72"/>
        <v>85.639049103309887</v>
      </c>
    </row>
    <row r="422" spans="1:6" ht="12.75" customHeight="1" x14ac:dyDescent="0.2">
      <c r="A422" s="63" t="s">
        <v>582</v>
      </c>
      <c r="B422" s="64" t="s">
        <v>803</v>
      </c>
      <c r="C422" s="247" t="s">
        <v>804</v>
      </c>
      <c r="D422" s="60">
        <f>D6+D308</f>
        <v>81214367.579999998</v>
      </c>
      <c r="E422" s="60">
        <f>E6+E308</f>
        <v>90107218.549999997</v>
      </c>
      <c r="F422" s="45">
        <f t="shared" si="72"/>
        <v>110.94984943549566</v>
      </c>
    </row>
    <row r="423" spans="1:6" ht="12.75" customHeight="1" x14ac:dyDescent="0.2">
      <c r="A423" s="63" t="s">
        <v>582</v>
      </c>
      <c r="B423" s="64" t="s">
        <v>805</v>
      </c>
      <c r="C423" s="247" t="s">
        <v>806</v>
      </c>
      <c r="D423" s="60">
        <f t="shared" ref="D423:E423" si="103">D299+D360</f>
        <v>75995512.579999983</v>
      </c>
      <c r="E423" s="60">
        <f t="shared" si="103"/>
        <v>94807026.579999998</v>
      </c>
      <c r="F423" s="45">
        <f t="shared" si="72"/>
        <v>124.75345367293531</v>
      </c>
    </row>
    <row r="424" spans="1:6" ht="12.75" customHeight="1" x14ac:dyDescent="0.2">
      <c r="A424" s="63" t="s">
        <v>582</v>
      </c>
      <c r="B424" s="64" t="s">
        <v>807</v>
      </c>
      <c r="C424" s="247" t="s">
        <v>808</v>
      </c>
      <c r="D424" s="60">
        <f t="shared" ref="D424:E424" si="104">IF(D422&gt;=D423,D422-D423,0)</f>
        <v>5218855.0000000149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4699808.0300000012</v>
      </c>
      <c r="F425" s="45" t="str">
        <f t="shared" si="72"/>
        <v>-</v>
      </c>
    </row>
    <row r="426" spans="1:6" ht="12.75" customHeight="1" x14ac:dyDescent="0.2">
      <c r="A426" s="251" t="s">
        <v>811</v>
      </c>
      <c r="B426" s="183" t="s">
        <v>812</v>
      </c>
      <c r="C426" s="252" t="s">
        <v>813</v>
      </c>
      <c r="D426" s="60">
        <f t="shared" ref="D426:E426" si="106">IF(D302-D303+D419-D420&gt;=0,D302-D303+D419-D420,0)</f>
        <v>9641446.8200000003</v>
      </c>
      <c r="E426" s="60">
        <f t="shared" si="106"/>
        <v>13424079.960000001</v>
      </c>
      <c r="F426" s="45">
        <f t="shared" si="72"/>
        <v>139.23304469359715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9515484.790000001</v>
      </c>
      <c r="E428" s="81">
        <f t="shared" si="108"/>
        <v>9020023.9500000011</v>
      </c>
      <c r="F428" s="61">
        <f t="shared" si="72"/>
        <v>94.793109852682562</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5908536.7999999998</v>
      </c>
      <c r="E430" s="60">
        <f>E431+E466+E479+E491+E522</f>
        <v>4136.6000000000004</v>
      </c>
      <c r="F430" s="45">
        <f t="shared" ref="F430:F651" si="109">IF(D430&lt;&gt;0,IF(E430/D430&gt;=100,"&gt;&gt;100",E430/D430*100),"-")</f>
        <v>7.00105650522478E-2</v>
      </c>
    </row>
    <row r="431" spans="1:6" ht="24" x14ac:dyDescent="0.2">
      <c r="A431" s="63">
        <v>81</v>
      </c>
      <c r="B431" s="182" t="s">
        <v>822</v>
      </c>
      <c r="C431" s="247" t="s">
        <v>823</v>
      </c>
      <c r="D431" s="60">
        <f t="shared" ref="D431:E431" si="110">D432+D437+D440+D444+D445+D452+D457+D465</f>
        <v>14427.47</v>
      </c>
      <c r="E431" s="60">
        <f t="shared" si="110"/>
        <v>4136.6000000000004</v>
      </c>
      <c r="F431" s="45">
        <f t="shared" si="109"/>
        <v>28.671693651069802</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14427.47</v>
      </c>
      <c r="E437" s="60">
        <f t="shared" si="112"/>
        <v>4136.6000000000004</v>
      </c>
      <c r="F437" s="45">
        <f t="shared" si="109"/>
        <v>28.671693651069802</v>
      </c>
    </row>
    <row r="438" spans="1:6" ht="24" x14ac:dyDescent="0.2">
      <c r="A438" s="63">
        <v>8121</v>
      </c>
      <c r="B438" s="183" t="s">
        <v>836</v>
      </c>
      <c r="C438" s="247" t="s">
        <v>837</v>
      </c>
      <c r="D438" s="194">
        <v>14427.47</v>
      </c>
      <c r="E438" s="194">
        <v>4136.6000000000004</v>
      </c>
      <c r="F438" s="45">
        <f t="shared" si="109"/>
        <v>28.671693651069802</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5894109.3300000001</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5894109.3300000001</v>
      </c>
      <c r="E502" s="60">
        <f t="shared" si="129"/>
        <v>0</v>
      </c>
      <c r="F502" s="45">
        <f t="shared" si="109"/>
        <v>0</v>
      </c>
    </row>
    <row r="503" spans="1:6" ht="12.75" customHeight="1" x14ac:dyDescent="0.2">
      <c r="A503" s="63">
        <v>8443</v>
      </c>
      <c r="B503" s="64" t="s">
        <v>966</v>
      </c>
      <c r="C503" s="247" t="s">
        <v>967</v>
      </c>
      <c r="D503" s="194">
        <v>5894109.3300000001</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2496842.58</v>
      </c>
      <c r="E535" s="60">
        <f>E536+E571+E584+E597+E629</f>
        <v>2516122.16</v>
      </c>
      <c r="F535" s="45">
        <f t="shared" si="109"/>
        <v>100.77215841136449</v>
      </c>
    </row>
    <row r="536" spans="1:6" ht="24" x14ac:dyDescent="0.2">
      <c r="A536" s="63">
        <v>51</v>
      </c>
      <c r="B536" s="65" t="s">
        <v>1032</v>
      </c>
      <c r="C536" s="247" t="s">
        <v>1033</v>
      </c>
      <c r="D536" s="60">
        <f>D537+D542+D545+D549+D550+D557+D562+D570</f>
        <v>506000.42</v>
      </c>
      <c r="E536" s="60">
        <f>E537+E542+E545+E549+E550+E557+E562+E570</f>
        <v>525280</v>
      </c>
      <c r="F536" s="45">
        <f t="shared" si="109"/>
        <v>103.8101905132806</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506000.42</v>
      </c>
      <c r="E542" s="60">
        <f t="shared" si="138"/>
        <v>525280</v>
      </c>
      <c r="F542" s="45">
        <f t="shared" si="109"/>
        <v>103.8101905132806</v>
      </c>
    </row>
    <row r="543" spans="1:6" ht="24" x14ac:dyDescent="0.2">
      <c r="A543" s="63">
        <v>5121</v>
      </c>
      <c r="B543" s="64" t="s">
        <v>1046</v>
      </c>
      <c r="C543" s="247" t="s">
        <v>1047</v>
      </c>
      <c r="D543" s="194">
        <v>506000.42</v>
      </c>
      <c r="E543" s="194">
        <v>525280</v>
      </c>
      <c r="F543" s="45">
        <f t="shared" si="109"/>
        <v>103.8101905132806</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1990842.16</v>
      </c>
      <c r="E597" s="60">
        <f t="shared" si="152"/>
        <v>1990842.16</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1990842.16</v>
      </c>
      <c r="E609" s="60">
        <f t="shared" si="156"/>
        <v>1990842.16</v>
      </c>
      <c r="F609" s="45">
        <f t="shared" si="109"/>
        <v>100</v>
      </c>
    </row>
    <row r="610" spans="1:6" ht="24" x14ac:dyDescent="0.2">
      <c r="A610" s="63">
        <v>5443</v>
      </c>
      <c r="B610" s="64" t="s">
        <v>1170</v>
      </c>
      <c r="C610" s="247" t="s">
        <v>1171</v>
      </c>
      <c r="D610" s="194">
        <v>1990842.16</v>
      </c>
      <c r="E610" s="194">
        <v>1990842.16</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3411694.2199999997</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2511985.56</v>
      </c>
      <c r="F640" s="45" t="str">
        <f t="shared" si="109"/>
        <v>-</v>
      </c>
    </row>
    <row r="641" spans="1:6" ht="12.75" customHeight="1" x14ac:dyDescent="0.2">
      <c r="A641" s="63">
        <v>92213</v>
      </c>
      <c r="B641" s="64" t="s">
        <v>1232</v>
      </c>
      <c r="C641" s="247" t="s">
        <v>1233</v>
      </c>
      <c r="D641" s="194">
        <v>147566.21</v>
      </c>
      <c r="E641" s="194">
        <v>4391528.38</v>
      </c>
      <c r="F641" s="45">
        <f t="shared" si="109"/>
        <v>2975.9715181409078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87122904.379999995</v>
      </c>
      <c r="E643" s="60">
        <f>E422+E430</f>
        <v>90111355.149999991</v>
      </c>
      <c r="F643" s="45">
        <f t="shared" si="109"/>
        <v>103.43015512541388</v>
      </c>
    </row>
    <row r="644" spans="1:6" ht="12.75" customHeight="1" x14ac:dyDescent="0.2">
      <c r="A644" s="63" t="s">
        <v>582</v>
      </c>
      <c r="B644" s="64" t="s">
        <v>1238</v>
      </c>
      <c r="C644" s="247" t="s">
        <v>1239</v>
      </c>
      <c r="D644" s="60">
        <f>D423+D535</f>
        <v>78492355.159999982</v>
      </c>
      <c r="E644" s="60">
        <f>E423+E535</f>
        <v>97323148.739999995</v>
      </c>
      <c r="F644" s="45">
        <f t="shared" si="109"/>
        <v>123.99060843774537</v>
      </c>
    </row>
    <row r="645" spans="1:6" ht="12.75" customHeight="1" x14ac:dyDescent="0.2">
      <c r="A645" s="63" t="s">
        <v>582</v>
      </c>
      <c r="B645" s="64" t="s">
        <v>1240</v>
      </c>
      <c r="C645" s="247" t="s">
        <v>1241</v>
      </c>
      <c r="D645" s="60">
        <f t="shared" ref="D645:E645" si="163">IF(D643&gt;=D644,D643-D644,0)</f>
        <v>8630549.2200000137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7211793.5900000036</v>
      </c>
      <c r="F646" s="45" t="str">
        <f t="shared" si="109"/>
        <v>-</v>
      </c>
    </row>
    <row r="647" spans="1:6" ht="24" x14ac:dyDescent="0.2">
      <c r="A647" s="251" t="s">
        <v>1244</v>
      </c>
      <c r="B647" s="64" t="s">
        <v>1245</v>
      </c>
      <c r="C647" s="252" t="s">
        <v>1244</v>
      </c>
      <c r="D647" s="60">
        <f>IF(D426-D427+D641-D642&gt;=0,D426-D427+D641-D642,0)</f>
        <v>9789013.0300000012</v>
      </c>
      <c r="E647" s="60">
        <f>IF(E426-E427+E641-E642&gt;=0,E426-E427+E641-E642,0)</f>
        <v>17815608.34</v>
      </c>
      <c r="F647" s="45">
        <f t="shared" si="109"/>
        <v>181.99596103714654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18419562.250000015</v>
      </c>
      <c r="E649" s="60">
        <f t="shared" si="165"/>
        <v>10603814.749999996</v>
      </c>
      <c r="F649" s="45">
        <f t="shared" si="109"/>
        <v>57.568223425070741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549798.12</v>
      </c>
      <c r="E651" s="196"/>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f>13182995.39+162004.88</f>
        <v>13345000.270000001</v>
      </c>
      <c r="E653" s="194">
        <v>21832130.579999998</v>
      </c>
      <c r="F653" s="45">
        <f t="shared" ref="F653:F740" si="167">IF(D653&lt;&gt;0,IF(E653/D653&gt;=100,"&gt;&gt;100",E653/D653*100),"-")</f>
        <v>163.59782793769847</v>
      </c>
    </row>
    <row r="654" spans="1:6" ht="12.75" customHeight="1" x14ac:dyDescent="0.2">
      <c r="A654" s="63" t="s">
        <v>1257</v>
      </c>
      <c r="B654" s="64" t="s">
        <v>1258</v>
      </c>
      <c r="C654" s="247" t="s">
        <v>1257</v>
      </c>
      <c r="D654" s="194">
        <v>278525574.87</v>
      </c>
      <c r="E654" s="194">
        <v>435936311.85000002</v>
      </c>
      <c r="F654" s="45">
        <f t="shared" si="167"/>
        <v>156.51572106204986</v>
      </c>
    </row>
    <row r="655" spans="1:6" ht="12.75" customHeight="1" x14ac:dyDescent="0.2">
      <c r="A655" s="63" t="s">
        <v>1259</v>
      </c>
      <c r="B655" s="64" t="s">
        <v>1260</v>
      </c>
      <c r="C655" s="247" t="s">
        <v>1259</v>
      </c>
      <c r="D655" s="194">
        <v>270038444.56</v>
      </c>
      <c r="E655" s="194">
        <v>439952488.82999998</v>
      </c>
      <c r="F655" s="45">
        <f t="shared" si="167"/>
        <v>162.92216819233184</v>
      </c>
    </row>
    <row r="656" spans="1:6" ht="24" x14ac:dyDescent="0.2">
      <c r="A656" s="63">
        <v>11</v>
      </c>
      <c r="B656" s="64" t="s">
        <v>1261</v>
      </c>
      <c r="C656" s="247" t="s">
        <v>1262</v>
      </c>
      <c r="D656" s="60">
        <f t="shared" ref="D656:E656" si="168">+D653+D654-D655</f>
        <v>21832130.579999983</v>
      </c>
      <c r="E656" s="60">
        <f t="shared" si="168"/>
        <v>17815953.600000024</v>
      </c>
      <c r="F656" s="45">
        <f t="shared" si="167"/>
        <v>81.604282892668721</v>
      </c>
    </row>
    <row r="657" spans="1:6" ht="24" x14ac:dyDescent="0.2">
      <c r="A657" s="63" t="s">
        <v>582</v>
      </c>
      <c r="B657" s="64" t="s">
        <v>1263</v>
      </c>
      <c r="C657" s="247" t="s">
        <v>1264</v>
      </c>
      <c r="D657" s="253">
        <v>191</v>
      </c>
      <c r="E657" s="253">
        <v>197</v>
      </c>
      <c r="F657" s="45">
        <f t="shared" si="167"/>
        <v>103.1413612565445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177</v>
      </c>
      <c r="E659" s="253">
        <v>184</v>
      </c>
      <c r="F659" s="45">
        <f t="shared" si="167"/>
        <v>103.954802259887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1618139.14</v>
      </c>
      <c r="E661" s="194">
        <f>1264644.2+665618.37</f>
        <v>1930262.5699999998</v>
      </c>
      <c r="F661" s="45">
        <f t="shared" si="167"/>
        <v>119.28903530508508</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48379.06</v>
      </c>
      <c r="F663" s="71" t="str">
        <f t="shared" si="167"/>
        <v>-</v>
      </c>
    </row>
    <row r="664" spans="1:6" ht="12.75" customHeight="1" x14ac:dyDescent="0.2">
      <c r="A664" s="70" t="s">
        <v>1278</v>
      </c>
      <c r="B664" s="65" t="s">
        <v>1279</v>
      </c>
      <c r="C664" s="277" t="s">
        <v>1278</v>
      </c>
      <c r="D664" s="192">
        <v>5335799.7699999996</v>
      </c>
      <c r="E664" s="192">
        <v>6637210.1200000001</v>
      </c>
      <c r="F664" s="71">
        <f t="shared" si="167"/>
        <v>124.39016466316914</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971.68</v>
      </c>
      <c r="E667" s="192">
        <v>45.45</v>
      </c>
      <c r="F667" s="71">
        <f t="shared" si="167"/>
        <v>4.677465832372798</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1285122.0900000001</v>
      </c>
      <c r="E669" s="194">
        <f>22031.59+75481.49+1112.7+825048+24257.73</f>
        <v>947931.51</v>
      </c>
      <c r="F669" s="45">
        <f t="shared" si="167"/>
        <v>73.761980855842253</v>
      </c>
    </row>
    <row r="670" spans="1:6" ht="12.75" customHeight="1" x14ac:dyDescent="0.2">
      <c r="A670" s="63">
        <v>63312</v>
      </c>
      <c r="B670" s="64" t="s">
        <v>1290</v>
      </c>
      <c r="C670" s="247" t="s">
        <v>1291</v>
      </c>
      <c r="D670" s="194">
        <v>339.1</v>
      </c>
      <c r="E670" s="194">
        <v>99082.39</v>
      </c>
      <c r="F670" s="45" t="str">
        <f t="shared" si="167"/>
        <v>&gt;&gt;100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246331.2</v>
      </c>
      <c r="E672" s="194">
        <f>201354.18+106754.94+49171.06+96546.18+79817.98</f>
        <v>533644.34</v>
      </c>
      <c r="F672" s="45">
        <f t="shared" si="167"/>
        <v>216.6369262196587</v>
      </c>
    </row>
    <row r="673" spans="1:6" ht="12.75" customHeight="1" x14ac:dyDescent="0.2">
      <c r="A673" s="63">
        <v>63321</v>
      </c>
      <c r="B673" s="64" t="s">
        <v>1296</v>
      </c>
      <c r="C673" s="247" t="s">
        <v>1297</v>
      </c>
      <c r="D673" s="194">
        <v>515766.68</v>
      </c>
      <c r="E673" s="194">
        <f>476385.05+54096.25+69000</f>
        <v>599481.30000000005</v>
      </c>
      <c r="F673" s="45">
        <f t="shared" si="167"/>
        <v>116.23110279244872</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19801.25</v>
      </c>
      <c r="E678" s="192">
        <v>273508.47999999998</v>
      </c>
      <c r="F678" s="71">
        <f t="shared" si="167"/>
        <v>1381.2687582854617</v>
      </c>
    </row>
    <row r="679" spans="1:6" ht="12" x14ac:dyDescent="0.2">
      <c r="A679" s="70">
        <v>63416</v>
      </c>
      <c r="B679" s="182" t="s">
        <v>1308</v>
      </c>
      <c r="C679" s="278" t="s">
        <v>1309</v>
      </c>
      <c r="D679" s="192">
        <v>589956.62</v>
      </c>
      <c r="E679" s="192">
        <v>621011.48</v>
      </c>
      <c r="F679" s="71">
        <f t="shared" si="167"/>
        <v>105.26392262536184</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117581.89</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1213303.1100000001</v>
      </c>
      <c r="E702" s="192">
        <f>106689.65+6305.5+209386.51+47700.16+137460.19</f>
        <v>507542.01000000007</v>
      </c>
      <c r="F702" s="71">
        <f t="shared" si="167"/>
        <v>41.831427432836634</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70449.820000000007</v>
      </c>
      <c r="E704" s="192">
        <f>1136.91+58377.9+7689.42</f>
        <v>67204.23000000001</v>
      </c>
      <c r="F704" s="71">
        <f t="shared" si="167"/>
        <v>95.393047136245343</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1114775.26</v>
      </c>
      <c r="E706" s="192">
        <f>618879.38+482477.97+324906</f>
        <v>1426263.35</v>
      </c>
      <c r="F706" s="71">
        <f t="shared" si="167"/>
        <v>127.94178353043107</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846.78</v>
      </c>
      <c r="E711" s="192">
        <v>923.76</v>
      </c>
      <c r="F711" s="71">
        <f t="shared" si="167"/>
        <v>109.09090909090908</v>
      </c>
    </row>
    <row r="712" spans="1:6" ht="12.75" customHeight="1" x14ac:dyDescent="0.2">
      <c r="A712" s="70" t="s">
        <v>1359</v>
      </c>
      <c r="B712" s="65" t="s">
        <v>1360</v>
      </c>
      <c r="C712" s="277" t="s">
        <v>1359</v>
      </c>
      <c r="D712" s="192">
        <v>82440.58</v>
      </c>
      <c r="E712" s="192">
        <f>68230.41+10522.33</f>
        <v>78752.740000000005</v>
      </c>
      <c r="F712" s="71">
        <f t="shared" si="167"/>
        <v>95.526669026346013</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587201.71</v>
      </c>
      <c r="E722" s="192">
        <f>539795.09+1516.86+29048.54+51556.57</f>
        <v>621917.05999999994</v>
      </c>
      <c r="F722" s="71">
        <f t="shared" si="167"/>
        <v>105.91199742929905</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5870.71</v>
      </c>
      <c r="E724" s="192">
        <v>20525.46</v>
      </c>
      <c r="F724" s="71">
        <f t="shared" si="167"/>
        <v>349.62483243083034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20474.07</v>
      </c>
      <c r="E726" s="192">
        <v>25912.66</v>
      </c>
      <c r="F726" s="71">
        <f t="shared" si="167"/>
        <v>126.56330666057116</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1400</v>
      </c>
      <c r="E732" s="192">
        <v>14700</v>
      </c>
      <c r="F732" s="71">
        <f t="shared" si="167"/>
        <v>1050</v>
      </c>
    </row>
    <row r="733" spans="1:6" ht="12.75" customHeight="1" x14ac:dyDescent="0.2">
      <c r="A733" s="70">
        <v>31215</v>
      </c>
      <c r="B733" s="65" t="s">
        <v>1396</v>
      </c>
      <c r="C733" s="278" t="s">
        <v>1397</v>
      </c>
      <c r="D733" s="192">
        <v>10640</v>
      </c>
      <c r="E733" s="192">
        <v>8320</v>
      </c>
      <c r="F733" s="71">
        <f t="shared" si="167"/>
        <v>78.195488721804509</v>
      </c>
    </row>
    <row r="734" spans="1:6" ht="12.75" customHeight="1" x14ac:dyDescent="0.2">
      <c r="A734" s="70">
        <v>32121</v>
      </c>
      <c r="B734" s="65" t="s">
        <v>1398</v>
      </c>
      <c r="C734" s="278" t="s">
        <v>1399</v>
      </c>
      <c r="D734" s="192">
        <v>92002.559999999998</v>
      </c>
      <c r="E734" s="192">
        <f>103833.32+3572.97</f>
        <v>107406.29000000001</v>
      </c>
      <c r="F734" s="71">
        <f t="shared" si="167"/>
        <v>116.74271889825675</v>
      </c>
    </row>
    <row r="735" spans="1:6" ht="12.75" customHeight="1" x14ac:dyDescent="0.2">
      <c r="A735" s="63" t="s">
        <v>1400</v>
      </c>
      <c r="B735" s="64" t="s">
        <v>1401</v>
      </c>
      <c r="C735" s="247" t="s">
        <v>1400</v>
      </c>
      <c r="D735" s="194">
        <v>14931.3</v>
      </c>
      <c r="E735" s="194">
        <v>0</v>
      </c>
      <c r="F735" s="45">
        <f t="shared" si="167"/>
        <v>0</v>
      </c>
    </row>
    <row r="736" spans="1:6" ht="12.75" customHeight="1" x14ac:dyDescent="0.2">
      <c r="A736" s="63" t="s">
        <v>1402</v>
      </c>
      <c r="B736" s="64" t="s">
        <v>1403</v>
      </c>
      <c r="C736" s="247" t="s">
        <v>1402</v>
      </c>
      <c r="D736" s="194">
        <v>0</v>
      </c>
      <c r="E736" s="194">
        <v>265</v>
      </c>
      <c r="F736" s="45" t="str">
        <f t="shared" si="167"/>
        <v>-</v>
      </c>
    </row>
    <row r="737" spans="1:6" ht="12.75" customHeight="1" x14ac:dyDescent="0.2">
      <c r="A737" s="63" t="s">
        <v>1404</v>
      </c>
      <c r="B737" s="64" t="s">
        <v>1405</v>
      </c>
      <c r="C737" s="247" t="s">
        <v>1404</v>
      </c>
      <c r="D737" s="194">
        <v>0</v>
      </c>
      <c r="E737" s="194">
        <v>1340.59</v>
      </c>
      <c r="F737" s="45" t="str">
        <f t="shared" si="167"/>
        <v>-</v>
      </c>
    </row>
    <row r="738" spans="1:6" ht="12.75" customHeight="1" x14ac:dyDescent="0.2">
      <c r="A738" s="63" t="s">
        <v>1406</v>
      </c>
      <c r="B738" s="64" t="s">
        <v>1407</v>
      </c>
      <c r="C738" s="247" t="s">
        <v>1406</v>
      </c>
      <c r="D738" s="194">
        <v>52660.959999999999</v>
      </c>
      <c r="E738" s="194">
        <f>16728.22+0+7863.1+57604.52+34404.63+4033.56+711.81+4479.16</f>
        <v>125825</v>
      </c>
      <c r="F738" s="45">
        <f t="shared" si="167"/>
        <v>238.9341174182924</v>
      </c>
    </row>
    <row r="739" spans="1:6" ht="12.75" customHeight="1" x14ac:dyDescent="0.2">
      <c r="A739" s="70" t="s">
        <v>1408</v>
      </c>
      <c r="B739" s="65" t="s">
        <v>1409</v>
      </c>
      <c r="C739" s="278" t="s">
        <v>1408</v>
      </c>
      <c r="D739" s="192">
        <v>4307</v>
      </c>
      <c r="E739" s="192">
        <f>6644.29+8750+343.22+2463.55</f>
        <v>18201.060000000001</v>
      </c>
      <c r="F739" s="71">
        <f t="shared" si="167"/>
        <v>422.59252379846765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61083.5</v>
      </c>
      <c r="E741" s="192">
        <v>50727.61</v>
      </c>
      <c r="F741" s="71">
        <f t="shared" ref="F741:F1006" si="169">IF(D741&lt;&gt;0,IF(E741/D741&gt;=100,"&gt;&gt;100",E741/D741*100),"-")</f>
        <v>83.046338209172688</v>
      </c>
    </row>
    <row r="742" spans="1:6" ht="12.75" customHeight="1" x14ac:dyDescent="0.2">
      <c r="A742" s="70" t="s">
        <v>1414</v>
      </c>
      <c r="B742" s="65" t="s">
        <v>1415</v>
      </c>
      <c r="C742" s="278" t="s">
        <v>1414</v>
      </c>
      <c r="D742" s="192">
        <v>4274.38</v>
      </c>
      <c r="E742" s="192"/>
      <c r="F742" s="71">
        <f t="shared" si="169"/>
        <v>0</v>
      </c>
    </row>
    <row r="743" spans="1:6" ht="12.75" customHeight="1" x14ac:dyDescent="0.2">
      <c r="A743" s="70" t="s">
        <v>1416</v>
      </c>
      <c r="B743" s="65" t="s">
        <v>1417</v>
      </c>
      <c r="C743" s="277" t="s">
        <v>1416</v>
      </c>
      <c r="D743" s="192">
        <v>0</v>
      </c>
      <c r="E743" s="192">
        <v>750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109039.41</v>
      </c>
      <c r="E760" s="194">
        <v>102907.04</v>
      </c>
      <c r="F760" s="45">
        <f t="shared" si="169"/>
        <v>94.376005886312115</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40000</v>
      </c>
      <c r="E777" s="192">
        <v>101162.15</v>
      </c>
      <c r="F777" s="71">
        <f t="shared" si="169"/>
        <v>252.90537499999996</v>
      </c>
    </row>
    <row r="778" spans="1:6" ht="12.75" customHeight="1" x14ac:dyDescent="0.2">
      <c r="A778" s="70">
        <v>35232</v>
      </c>
      <c r="B778" s="65" t="s">
        <v>1486</v>
      </c>
      <c r="C778" s="278" t="s">
        <v>1487</v>
      </c>
      <c r="D778" s="192">
        <v>50192.800000000003</v>
      </c>
      <c r="E778" s="192">
        <v>58534.91</v>
      </c>
      <c r="F778" s="71">
        <f t="shared" si="169"/>
        <v>116.62013276804642</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198742.97</v>
      </c>
      <c r="E780" s="192">
        <v>278779.40999999997</v>
      </c>
      <c r="F780" s="71">
        <f t="shared" si="169"/>
        <v>140.27133135828652</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8625</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3081.05</v>
      </c>
      <c r="E817" s="192">
        <v>0</v>
      </c>
      <c r="F817" s="71">
        <f t="shared" si="169"/>
        <v>0</v>
      </c>
    </row>
    <row r="818" spans="1:6" ht="24" x14ac:dyDescent="0.2">
      <c r="A818" s="70" t="s">
        <v>1565</v>
      </c>
      <c r="B818" s="65" t="s">
        <v>1566</v>
      </c>
      <c r="C818" s="278" t="s">
        <v>1565</v>
      </c>
      <c r="D818" s="192">
        <v>33365.14</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195145.5</v>
      </c>
      <c r="E821" s="194">
        <v>0</v>
      </c>
      <c r="F821" s="45">
        <f t="shared" si="169"/>
        <v>0</v>
      </c>
    </row>
    <row r="822" spans="1:6" ht="12.75" customHeight="1" x14ac:dyDescent="0.2">
      <c r="A822" s="63" t="s">
        <v>1573</v>
      </c>
      <c r="B822" s="64" t="s">
        <v>1574</v>
      </c>
      <c r="C822" s="247" t="s">
        <v>1573</v>
      </c>
      <c r="D822" s="194">
        <v>2840.26</v>
      </c>
      <c r="E822" s="194">
        <v>0</v>
      </c>
      <c r="F822" s="45">
        <f t="shared" si="169"/>
        <v>0</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351308.01</v>
      </c>
      <c r="E848" s="194">
        <v>579820.15</v>
      </c>
      <c r="F848" s="45">
        <f t="shared" si="169"/>
        <v>165.04609445141887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f>4796989.35-D848</f>
        <v>4445681.34</v>
      </c>
      <c r="E850" s="194">
        <f>1254331.59-10563.07-579820.15</f>
        <v>663948.37</v>
      </c>
      <c r="F850" s="45">
        <f t="shared" si="169"/>
        <v>14.934681980602777</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8320.2099999999991</v>
      </c>
      <c r="E854" s="194">
        <f>3394</f>
        <v>3394</v>
      </c>
      <c r="F854" s="45">
        <f t="shared" si="169"/>
        <v>40.792239618951932</v>
      </c>
    </row>
    <row r="855" spans="1:6" ht="12.75" customHeight="1" x14ac:dyDescent="0.2">
      <c r="A855" s="63" t="s">
        <v>1638</v>
      </c>
      <c r="B855" s="64" t="s">
        <v>1639</v>
      </c>
      <c r="C855" s="247" t="s">
        <v>1638</v>
      </c>
      <c r="D855" s="194">
        <v>127522.61</v>
      </c>
      <c r="E855" s="194">
        <v>7169.07</v>
      </c>
      <c r="F855" s="45">
        <f t="shared" si="169"/>
        <v>5.6218030669227987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6250360.3499999996</v>
      </c>
      <c r="E857" s="194">
        <v>8067178.9299999997</v>
      </c>
      <c r="F857" s="45">
        <f t="shared" si="169"/>
        <v>129.06742136875357</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14427.47</v>
      </c>
      <c r="E873" s="194">
        <v>4136.6000000000004</v>
      </c>
      <c r="F873" s="45">
        <f t="shared" si="169"/>
        <v>28.671693651069802</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5894109.3300000001</v>
      </c>
      <c r="E913" s="192">
        <v>0</v>
      </c>
      <c r="F913" s="71">
        <f t="shared" si="169"/>
        <v>0</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506000.42</v>
      </c>
      <c r="E942" s="192">
        <v>525280</v>
      </c>
      <c r="F942" s="71">
        <f t="shared" si="169"/>
        <v>103.8101905132806</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1990842.16</v>
      </c>
      <c r="E981" s="192">
        <v>1990842.16</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9" zoomScaleNormal="100" workbookViewId="0">
      <selection activeCell="D396" sqref="D3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339444593.64999998</v>
      </c>
      <c r="E6" s="180">
        <f t="shared" si="0"/>
        <v>344102780.63</v>
      </c>
      <c r="F6" s="181">
        <f t="shared" ref="F6:F298" si="1">IF(D6&gt;0,IF(E6/D6&gt;=100,"&gt;&gt;100",E6/D6*100),"-")</f>
        <v>101.37229670677949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256526489.24000001</v>
      </c>
      <c r="E7" s="79">
        <f t="shared" si="2"/>
        <v>265908579.64999998</v>
      </c>
      <c r="F7" s="71">
        <f t="shared" si="1"/>
        <v>103.65735735042252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89553777.980000004</v>
      </c>
      <c r="E8" s="79">
        <f>E9+E10-E11</f>
        <v>93222181.329999983</v>
      </c>
      <c r="F8" s="71">
        <f t="shared" si="1"/>
        <v>104.09631333567997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79029279.510000005</v>
      </c>
      <c r="E9" s="192">
        <v>82503495.599999994</v>
      </c>
      <c r="F9" s="71">
        <f t="shared" si="1"/>
        <v>104.39611256934258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22678517.579999998</v>
      </c>
      <c r="E10" s="192">
        <v>23459252.129999999</v>
      </c>
      <c r="F10" s="71">
        <f t="shared" si="1"/>
        <v>103.44261721360715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12154019.109999999</v>
      </c>
      <c r="E11" s="192">
        <v>12740566.4</v>
      </c>
      <c r="F11" s="71">
        <f t="shared" si="1"/>
        <v>104.82595333026427</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132397824.76000002</v>
      </c>
      <c r="E12" s="79">
        <f t="shared" si="3"/>
        <v>124756609.30999997</v>
      </c>
      <c r="F12" s="71">
        <f t="shared" si="1"/>
        <v>94.228594416976691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128386614.18000001</v>
      </c>
      <c r="E13" s="79">
        <f t="shared" si="4"/>
        <v>121741510.37999997</v>
      </c>
      <c r="F13" s="71">
        <f t="shared" si="1"/>
        <v>94.824145926394237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12751915.939999999</v>
      </c>
      <c r="E14" s="192">
        <f>2295183.08+8378477.83+625029.4+157193.65+35626.39+641836.9+550600</f>
        <v>12683947.250000002</v>
      </c>
      <c r="F14" s="71">
        <f t="shared" si="1"/>
        <v>99.466992330252154</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58158864.490000002</v>
      </c>
      <c r="E15" s="192">
        <v>58321157.259999998</v>
      </c>
      <c r="F15" s="71">
        <f t="shared" si="1"/>
        <v>100.27905078859973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135004318.50999999</v>
      </c>
      <c r="E16" s="192">
        <v>135004318.50999999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29649695.800000001</v>
      </c>
      <c r="E17" s="192">
        <v>29817427.449999999</v>
      </c>
      <c r="F17" s="71">
        <f t="shared" si="1"/>
        <v>100.56571120031523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107178180.56</v>
      </c>
      <c r="E18" s="192">
        <v>114085340.09</v>
      </c>
      <c r="F18" s="71">
        <f t="shared" si="1"/>
        <v>106.44455755258251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2953983.8599999994</v>
      </c>
      <c r="E19" s="79">
        <f t="shared" si="5"/>
        <v>2162382.3199999994</v>
      </c>
      <c r="F19" s="71">
        <f t="shared" si="1"/>
        <v>73.202238823336018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3677936.3</v>
      </c>
      <c r="E20" s="192">
        <f>831714.36+35578.68+159850.03+435337.21+141764.55+972570.83+53427+40238.47+307.3+537585.23+58346.25+12119.96+137.54+327.45+441976.26</f>
        <v>3721281.12</v>
      </c>
      <c r="F20" s="71">
        <f t="shared" si="1"/>
        <v>101.17850926346932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2186454.34</v>
      </c>
      <c r="E21" s="192">
        <f>106843.95+3668.58+21231.03+4957.95+29008.21+2019948.78</f>
        <v>2185658.5</v>
      </c>
      <c r="F21" s="71">
        <f t="shared" si="1"/>
        <v>99.963601343717073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222554.5</v>
      </c>
      <c r="E22" s="192">
        <f>3094.1+190646.03+384.2+1614.71+7214.44+164.24+6369.44+13067.34</f>
        <v>222554.5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164548.26</v>
      </c>
      <c r="E24" s="192">
        <v>171029.51</v>
      </c>
      <c r="F24" s="71">
        <f t="shared" si="1"/>
        <v>103.93881405977797</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157730.39000000001</v>
      </c>
      <c r="E25" s="192">
        <f>32060.52+55710.83+62990.46</f>
        <v>150761.81</v>
      </c>
      <c r="F25" s="71">
        <f t="shared" si="1"/>
        <v>95.581967431894384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1786675.92</v>
      </c>
      <c r="E26" s="192">
        <f>1180.86+7212.43+35387.21+1405827.13+56061.59+347442.53</f>
        <v>1853111.75</v>
      </c>
      <c r="F26" s="71">
        <f t="shared" si="1"/>
        <v>103.71840406289239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5241915.8499999996</v>
      </c>
      <c r="E28" s="192">
        <v>6142014.8700000001</v>
      </c>
      <c r="F28" s="71">
        <f t="shared" si="1"/>
        <v>117.17118408148426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25422.760000000002</v>
      </c>
      <c r="E29" s="79">
        <f t="shared" si="6"/>
        <v>18361.400000000001</v>
      </c>
      <c r="F29" s="71">
        <f t="shared" si="1"/>
        <v>72.224258892425524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77198.75</v>
      </c>
      <c r="E30" s="192">
        <v>77198.75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51775.99</v>
      </c>
      <c r="E34" s="192">
        <v>58837.35</v>
      </c>
      <c r="F34" s="71">
        <f t="shared" si="1"/>
        <v>113.63829064398384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285070.26</v>
      </c>
      <c r="E35" s="79">
        <f t="shared" si="7"/>
        <v>285870.26</v>
      </c>
      <c r="F35" s="71">
        <f t="shared" si="1"/>
        <v>100.28063257107213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285070.26</v>
      </c>
      <c r="E37" s="192">
        <v>285870.26</v>
      </c>
      <c r="F37" s="71">
        <f t="shared" si="1"/>
        <v>100.28063257107213</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6870.4</v>
      </c>
      <c r="E41" s="79">
        <f t="shared" si="8"/>
        <v>70678.649999999994</v>
      </c>
      <c r="F41" s="71">
        <f t="shared" si="1"/>
        <v>1028.741412435957</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6870.4</v>
      </c>
      <c r="E42" s="192">
        <v>70678.649999999994</v>
      </c>
      <c r="F42" s="71">
        <f t="shared" si="1"/>
        <v>1028.741412435957</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739863.3</v>
      </c>
      <c r="E45" s="79">
        <f t="shared" si="9"/>
        <v>477806.29999999981</v>
      </c>
      <c r="F45" s="71">
        <f t="shared" si="1"/>
        <v>64.580348829303986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1176644.28</v>
      </c>
      <c r="E47" s="192">
        <f>282313.45+894599.83</f>
        <v>1176913.28</v>
      </c>
      <c r="F47" s="71">
        <f t="shared" si="1"/>
        <v>100.02286162475545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1644637.51</v>
      </c>
      <c r="E48" s="192">
        <v>1649747.34</v>
      </c>
      <c r="F48" s="71">
        <f t="shared" si="1"/>
        <v>100.31069642817523</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1947.71</v>
      </c>
      <c r="E49" s="192">
        <v>1947.71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2083366.2</v>
      </c>
      <c r="E50" s="192">
        <f>279181.09+1614857.48+3094.1+6369.44+447299.92</f>
        <v>2350802.0300000003</v>
      </c>
      <c r="F50" s="71">
        <f t="shared" si="1"/>
        <v>112.83671732794744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115206.69</v>
      </c>
      <c r="E54" s="192">
        <v>115792.42</v>
      </c>
      <c r="F54" s="71">
        <f t="shared" si="1"/>
        <v>100.50841665531749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115206.69</v>
      </c>
      <c r="E55" s="192">
        <v>115792.42</v>
      </c>
      <c r="F55" s="71">
        <f t="shared" si="1"/>
        <v>100.50841665531749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34574886.5</v>
      </c>
      <c r="E56" s="79">
        <f t="shared" si="11"/>
        <v>47929789.010000005</v>
      </c>
      <c r="F56" s="71">
        <f t="shared" si="1"/>
        <v>138.62601981354302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34553982.659999996</v>
      </c>
      <c r="E57" s="192">
        <v>47908885.170000002</v>
      </c>
      <c r="F57" s="71">
        <f t="shared" si="1"/>
        <v>138.64938708052244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20903.84</v>
      </c>
      <c r="E58" s="192">
        <v>20903.84</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82918104.409999996</v>
      </c>
      <c r="E69" s="79">
        <f>E70+E82+E88+E119+E135+E147+E165+E171</f>
        <v>78194200.979999989</v>
      </c>
      <c r="F69" s="71">
        <f t="shared" si="1"/>
        <v>94.302928819209356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21832130.579999998</v>
      </c>
      <c r="E70" s="79">
        <f t="shared" si="12"/>
        <v>17815953.599999998</v>
      </c>
      <c r="F70" s="71">
        <f t="shared" si="1"/>
        <v>81.60428289266855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17052156.439999998</v>
      </c>
      <c r="E71" s="79">
        <f t="shared" si="13"/>
        <v>13836067.869999999</v>
      </c>
      <c r="F71" s="71">
        <f t="shared" si="1"/>
        <v>81.139695842480791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f>21360896.97-6478.84-4302261.69</f>
        <v>17052156.439999998</v>
      </c>
      <c r="E73" s="192">
        <f>17652100.21-5336-3522166.21-288530.13</f>
        <v>13836067.869999999</v>
      </c>
      <c r="F73" s="71">
        <f t="shared" si="1"/>
        <v>81.139695842480791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4779813.92</v>
      </c>
      <c r="E76" s="79">
        <f>SUM(E77:E79)</f>
        <v>3979885.7299999995</v>
      </c>
      <c r="F76" s="71">
        <f t="shared" si="1"/>
        <v>83.264449131526021</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f>309068.51+6478.84+4302261.69</f>
        <v>4617809.04</v>
      </c>
      <c r="E77" s="192">
        <f>5336+3522166.21+288530.13+1848.51</f>
        <v>3817880.8499999996</v>
      </c>
      <c r="F77" s="71">
        <f t="shared" ref="F77:F79" si="14">IF(D77&gt;0,IF(E77/D77&gt;=100,"&gt;&gt;100",E77/D77*100),"-")</f>
        <v>82.677322014164517</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162004.88</v>
      </c>
      <c r="E78" s="192">
        <v>162004.88</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160.22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970611.87</v>
      </c>
      <c r="E82" s="79">
        <f>SUM(E83:E85)-E86+E87</f>
        <v>903685.04999999993</v>
      </c>
      <c r="F82" s="71">
        <f t="shared" si="1"/>
        <v>93.104677361920167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5494.8</v>
      </c>
      <c r="E85" s="192">
        <v>4482.1899999999996</v>
      </c>
      <c r="F85" s="71">
        <f t="shared" si="1"/>
        <v>81.571485768362805</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965117.07</v>
      </c>
      <c r="E87" s="192">
        <v>899202.86</v>
      </c>
      <c r="F87" s="71">
        <f t="shared" si="1"/>
        <v>93.170340464499304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3226351.09</v>
      </c>
      <c r="E88" s="79">
        <f t="shared" si="15"/>
        <v>3614904.73</v>
      </c>
      <c r="F88" s="71">
        <f t="shared" si="1"/>
        <v>112.04312950330524</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3226351.09</v>
      </c>
      <c r="E89" s="79">
        <f t="shared" si="16"/>
        <v>3614904.73</v>
      </c>
      <c r="F89" s="71">
        <f t="shared" si="1"/>
        <v>112.04312950330524</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3226351.09</v>
      </c>
      <c r="E90" s="192">
        <v>3614904.73</v>
      </c>
      <c r="F90" s="71">
        <f t="shared" si="1"/>
        <v>112.04312950330524</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46093851.609999999</v>
      </c>
      <c r="E135" s="79">
        <f t="shared" si="21"/>
        <v>46096025.420000002</v>
      </c>
      <c r="F135" s="71">
        <f t="shared" si="1"/>
        <v>100.00471605197671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46093851.609999999</v>
      </c>
      <c r="E136" s="79">
        <f t="shared" si="22"/>
        <v>46096025.420000002</v>
      </c>
      <c r="F136" s="71">
        <f t="shared" si="1"/>
        <v>100.00471605197671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46093851.609999999</v>
      </c>
      <c r="E140" s="192">
        <v>46096025.420000002</v>
      </c>
      <c r="F140" s="71">
        <f t="shared" si="1"/>
        <v>100.00471605197671</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7865747.8199999984</v>
      </c>
      <c r="E147" s="79">
        <f t="shared" si="24"/>
        <v>7706764.3299999963</v>
      </c>
      <c r="F147" s="71">
        <f t="shared" si="1"/>
        <v>97.978787349427094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1851706.54</v>
      </c>
      <c r="E148" s="192">
        <v>2025351.31</v>
      </c>
      <c r="F148" s="71">
        <f t="shared" si="1"/>
        <v>109.3775534216129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1121548.96</v>
      </c>
      <c r="E150" s="79">
        <f t="shared" si="25"/>
        <v>2461117.3200000003</v>
      </c>
      <c r="F150" s="71">
        <f t="shared" si="1"/>
        <v>219.43913353546333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97187.09</v>
      </c>
      <c r="E152" s="192">
        <v>160099.37</v>
      </c>
      <c r="F152" s="71">
        <f t="shared" si="1"/>
        <v>164.73316569103983</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431202.97</v>
      </c>
      <c r="E153" s="192">
        <f>459988.51+3513.32+126756</f>
        <v>590257.83000000007</v>
      </c>
      <c r="F153" s="71">
        <f t="shared" si="1"/>
        <v>136.88630901591426</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64760.4</v>
      </c>
      <c r="E154" s="192">
        <v>73296.05</v>
      </c>
      <c r="F154" s="71">
        <f t="shared" si="1"/>
        <v>113.18035404352042</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1592.3</v>
      </c>
      <c r="E155" s="192">
        <v>0</v>
      </c>
      <c r="F155" s="71">
        <f t="shared" si="1"/>
        <v>0</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526806.19999999995</v>
      </c>
      <c r="E158" s="192">
        <f>657025.27+980438.8</f>
        <v>1637464.07</v>
      </c>
      <c r="F158" s="71">
        <f t="shared" si="1"/>
        <v>310.82854947417098</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8747796.1500000004</v>
      </c>
      <c r="E159" s="192">
        <v>8612663.5399999991</v>
      </c>
      <c r="F159" s="71">
        <f t="shared" si="1"/>
        <v>98.455238237347345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10173109.32</v>
      </c>
      <c r="E160" s="192">
        <v>10636564.57</v>
      </c>
      <c r="F160" s="71">
        <f t="shared" si="1"/>
        <v>104.55568927278567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4642.7</v>
      </c>
      <c r="E163" s="192">
        <v>11073.74</v>
      </c>
      <c r="F163" s="71">
        <f t="shared" si="1"/>
        <v>238.51939604109677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14033055.85</v>
      </c>
      <c r="E164" s="192">
        <v>16040006.15</v>
      </c>
      <c r="F164" s="71">
        <f t="shared" si="1"/>
        <v>114.30159133871045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2379613.3199999998</v>
      </c>
      <c r="E165" s="79">
        <f t="shared" si="26"/>
        <v>2056867.85</v>
      </c>
      <c r="F165" s="71">
        <f t="shared" si="1"/>
        <v>86.437062387934532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3843.77</v>
      </c>
      <c r="E166" s="192">
        <v>30005.4</v>
      </c>
      <c r="F166" s="71">
        <f t="shared" si="1"/>
        <v>780.62423089831088</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2481798.4</v>
      </c>
      <c r="E167" s="192">
        <v>2121261.9300000002</v>
      </c>
      <c r="F167" s="71">
        <f t="shared" si="1"/>
        <v>85.472773695075318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106028.85</v>
      </c>
      <c r="E170" s="192">
        <v>94399.48</v>
      </c>
      <c r="F170" s="71">
        <f t="shared" si="1"/>
        <v>89.031881417180315</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549798.12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549798.12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339444593.65000004</v>
      </c>
      <c r="E176" s="79">
        <f>E177+E251</f>
        <v>344102780.63000005</v>
      </c>
      <c r="F176" s="71">
        <f t="shared" si="1"/>
        <v>101.37229670677949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22998896.66</v>
      </c>
      <c r="E177" s="79">
        <f>E178+E197+E203+E219+E247+E248</f>
        <v>24568530.989999998</v>
      </c>
      <c r="F177" s="71">
        <f t="shared" si="1"/>
        <v>106.82482448268888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2443242.3199999998</v>
      </c>
      <c r="E178" s="79">
        <f>SUM(E179:E181)+E185+E186+SUM(E194:E196)</f>
        <v>3015695.4800000004</v>
      </c>
      <c r="F178" s="71">
        <f t="shared" si="1"/>
        <v>123.43006075631502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544695.47</v>
      </c>
      <c r="E179" s="192">
        <v>544502.53</v>
      </c>
      <c r="F179" s="71">
        <f t="shared" si="1"/>
        <v>99.96457837257212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1125536.6299999999</v>
      </c>
      <c r="E180" s="192">
        <f>1304249.26+96406.61+39.81</f>
        <v>1400695.6800000002</v>
      </c>
      <c r="F180" s="71">
        <f t="shared" si="1"/>
        <v>124.44692093228457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8305.61</v>
      </c>
      <c r="E181" s="79">
        <f t="shared" si="28"/>
        <v>42.039999999999992</v>
      </c>
      <c r="F181" s="71">
        <f t="shared" si="1"/>
        <v>0.50616390608275597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8305.61</v>
      </c>
      <c r="E184" s="192">
        <f>81.85-39.81</f>
        <v>42.039999999999992</v>
      </c>
      <c r="F184" s="71">
        <f t="shared" si="1"/>
        <v>0.50616390608275597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49304.160000000003</v>
      </c>
      <c r="E185" s="192">
        <v>28716.080000000002</v>
      </c>
      <c r="F185" s="71">
        <f t="shared" si="1"/>
        <v>58.242712176822394</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56679.03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56679.03</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185219.59</v>
      </c>
      <c r="E194" s="192">
        <v>166999.39000000001</v>
      </c>
      <c r="F194" s="71">
        <f t="shared" si="1"/>
        <v>90.162919591820724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461591.41</v>
      </c>
      <c r="E195" s="192">
        <v>751937.79</v>
      </c>
      <c r="F195" s="71">
        <f t="shared" si="1"/>
        <v>162.90116620671085</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f>47478.58+21110.87</f>
        <v>68589.45</v>
      </c>
      <c r="E196" s="192">
        <f>50322.4+15800.54+0</f>
        <v>66122.94</v>
      </c>
      <c r="F196" s="71">
        <f t="shared" si="1"/>
        <v>96.403951336539379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999356.23</v>
      </c>
      <c r="E197" s="79">
        <f>SUM(E198:E202)</f>
        <v>2093698.69</v>
      </c>
      <c r="F197" s="71">
        <f t="shared" si="1"/>
        <v>209.50474186767215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f>228926.61+12000</f>
        <v>240926.61</v>
      </c>
      <c r="E198" s="192">
        <f>107732.95+12703.85</f>
        <v>120436.8</v>
      </c>
      <c r="F198" s="71">
        <f t="shared" si="1"/>
        <v>49.988998724549361</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f>740362.63+27941.99-12000</f>
        <v>756304.62</v>
      </c>
      <c r="E199" s="192">
        <f>1338704.49+634178.76</f>
        <v>1972883.25</v>
      </c>
      <c r="F199" s="71">
        <f t="shared" ref="F199:F202" si="30">IF(D199&gt;0,IF(E199/D199&gt;=100,"&gt;&gt;100",E199/D199*100),"-")</f>
        <v>260.85828353131041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2125</v>
      </c>
      <c r="E202" s="192">
        <f>162.91+215.73</f>
        <v>378.64</v>
      </c>
      <c r="F202" s="71">
        <f t="shared" si="30"/>
        <v>17.818352941176471</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17917579.109999999</v>
      </c>
      <c r="E219" s="79">
        <f t="shared" si="34"/>
        <v>15926736.949999999</v>
      </c>
      <c r="F219" s="71">
        <f t="shared" si="1"/>
        <v>88.888888684248144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17917579.109999999</v>
      </c>
      <c r="E220" s="79">
        <f t="shared" si="35"/>
        <v>15926736.949999999</v>
      </c>
      <c r="F220" s="71">
        <f t="shared" si="1"/>
        <v>88.888888684248144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17917579.109999999</v>
      </c>
      <c r="E225" s="192">
        <v>15926736.949999999</v>
      </c>
      <c r="F225" s="71">
        <f t="shared" si="1"/>
        <v>88.888888684248144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f>25957.26+210+239003.21+3283.07+5090.84+31649.25+9996.23+3760+1292160.22+0+84192.61+388.21+8950.27+405.24+155.07+603.06+4282.05+6277.37+211694.54+13409.54+6156.27-87083.67-77996.72-36398.29-14628.44-101480.94-10686.28+18961.76+407.27</f>
        <v>1638719.0000000007</v>
      </c>
      <c r="E247" s="192">
        <f>4193.78+282180.59+88874.97+1432264.31+1711431.44+13454.78</f>
        <v>3532399.8699999996</v>
      </c>
      <c r="F247" s="71">
        <f>IF(D247&gt;0,IF(E247/D247&gt;=100,"&gt;&gt;100",E247/D247*100),"-")</f>
        <v>215.55860827878348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316445696.99000001</v>
      </c>
      <c r="E251" s="79">
        <f>+E252+E255-E264+E274+E291</f>
        <v>319534249.64000005</v>
      </c>
      <c r="F251" s="71">
        <f t="shared" si="1"/>
        <v>100.97601347699717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288510649.94999999</v>
      </c>
      <c r="E252" s="79">
        <f>E253-E254</f>
        <v>299967089.97000003</v>
      </c>
      <c r="F252" s="71">
        <f t="shared" si="1"/>
        <v>103.97088981706064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306428229.06</v>
      </c>
      <c r="E253" s="192">
        <v>315893826.92000002</v>
      </c>
      <c r="F253" s="71">
        <f t="shared" si="1"/>
        <v>103.08900974594823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17917579.109999999</v>
      </c>
      <c r="E254" s="192">
        <v>15926736.949999999</v>
      </c>
      <c r="F254" s="71">
        <f t="shared" si="1"/>
        <v>88.888888684248144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18419562.25</v>
      </c>
      <c r="E255" s="79">
        <f>E256-E260</f>
        <v>10603814.750000002</v>
      </c>
      <c r="F255" s="71">
        <f t="shared" si="1"/>
        <v>57.568223425070819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26402007.129999999</v>
      </c>
      <c r="E256" s="79">
        <f>SUM(E257:E259)</f>
        <v>22649522.370000001</v>
      </c>
      <c r="F256" s="71">
        <f t="shared" si="1"/>
        <v>85.787123147405964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22842746.699999999</v>
      </c>
      <c r="E257" s="192">
        <v>20769979.550000001</v>
      </c>
      <c r="F257" s="71">
        <f t="shared" si="1"/>
        <v>90.925928579333245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3559260.43</v>
      </c>
      <c r="E259" s="192">
        <v>1879542.82</v>
      </c>
      <c r="F259" s="71">
        <f t="shared" si="1"/>
        <v>52.807117011103344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7982444.8799999999</v>
      </c>
      <c r="E260" s="79">
        <f>SUM(E261:E263)</f>
        <v>12045707.619999999</v>
      </c>
      <c r="F260" s="71">
        <f t="shared" si="1"/>
        <v>150.90248415219872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7982444.8799999999</v>
      </c>
      <c r="E262" s="192">
        <v>12045707.619999999</v>
      </c>
      <c r="F262" s="71">
        <f t="shared" si="1"/>
        <v>150.90248415219872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56679.03</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56679.03</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7268102.4800000004</v>
      </c>
      <c r="E274" s="79">
        <f>SUM(E275:E277)+SUM(E286:E290)</f>
        <v>7095387.1100000003</v>
      </c>
      <c r="F274" s="71">
        <f t="shared" si="1"/>
        <v>97.623652521751453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554712.14</v>
      </c>
      <c r="E275" s="192">
        <v>1007723</v>
      </c>
      <c r="F275" s="71">
        <f t="shared" ref="F275:F290" si="39">IF(D275&gt;0,IF(E275/D275&gt;=100,"&gt;&gt;100",E275/D275*100),"-")</f>
        <v>181.66593577706809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1121548.96</v>
      </c>
      <c r="E277" s="79">
        <f>SUM(E278:E285)</f>
        <v>2461117.3200000003</v>
      </c>
      <c r="F277" s="71">
        <f t="shared" si="39"/>
        <v>219.43913353546333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f>270+96917.1</f>
        <v>97187.1</v>
      </c>
      <c r="E279" s="192">
        <f>160099.37+0.01</f>
        <v>160099.38</v>
      </c>
      <c r="F279" s="71">
        <f t="shared" si="39"/>
        <v>164.73315903036513</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f>424176.32+3513.32+0</f>
        <v>427689.64</v>
      </c>
      <c r="E280" s="192">
        <f>583231.18+3513.32</f>
        <v>586744.5</v>
      </c>
      <c r="F280" s="71">
        <f t="shared" si="39"/>
        <v>137.1893179362493</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64760.4</v>
      </c>
      <c r="E281" s="192">
        <v>73296.05</v>
      </c>
      <c r="F281" s="71">
        <f t="shared" si="39"/>
        <v>113.18035404352042</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1592.3</v>
      </c>
      <c r="E282" s="192"/>
      <c r="F282" s="71">
        <f t="shared" si="39"/>
        <v>0</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530319.52</v>
      </c>
      <c r="E285" s="192">
        <f>980438.8+660538.59</f>
        <v>1640977.3900000001</v>
      </c>
      <c r="F285" s="71">
        <f t="shared" si="39"/>
        <v>309.43182894719774</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2040113.46</v>
      </c>
      <c r="E286" s="192">
        <v>588076.18999999994</v>
      </c>
      <c r="F286" s="71">
        <f t="shared" si="39"/>
        <v>28.825661000246523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3551727.92</v>
      </c>
      <c r="E287" s="192">
        <v>3038470.6</v>
      </c>
      <c r="F287" s="71">
        <f t="shared" si="39"/>
        <v>85.549081135696909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2247382.31</v>
      </c>
      <c r="E291" s="79">
        <f>SUM(E292:E295)</f>
        <v>1924636.84</v>
      </c>
      <c r="F291" s="71">
        <f t="shared" si="1"/>
        <v>85.639049103309887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30875.85</v>
      </c>
      <c r="E292" s="192">
        <v>26160.01</v>
      </c>
      <c r="F292" s="71">
        <f t="shared" si="1"/>
        <v>84.726444778038498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2216506.46</v>
      </c>
      <c r="E293" s="192">
        <v>1898476.83</v>
      </c>
      <c r="F293" s="71">
        <f t="shared" ref="F293:F295" si="40">IF(D293&gt;0,IF(E293/D293&gt;=100,"&gt;&gt;100",E293/D293*100),"-")</f>
        <v>85.651761646568815</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513714311.06999999</v>
      </c>
      <c r="E297" s="79">
        <f t="shared" si="42"/>
        <v>515050021.08999997</v>
      </c>
      <c r="F297" s="71">
        <f t="shared" si="1"/>
        <v>100.26001028026997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513714311.06999999</v>
      </c>
      <c r="E298" s="193">
        <v>515050021.08999997</v>
      </c>
      <c r="F298" s="75">
        <f t="shared" si="1"/>
        <v>100.26001028026997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906093.36</v>
      </c>
      <c r="E300" s="192">
        <f>906093.36-136726.36</f>
        <v>769367</v>
      </c>
      <c r="F300" s="71">
        <f t="shared" ref="F300:F365" si="43">IF(D300&gt;0,IF(E300/D300&gt;=100,"&gt;&gt;100",E300/D300*100),"-")</f>
        <v>84.910345220938382</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2320257.73</v>
      </c>
      <c r="E301" s="192">
        <f>3614904.73-E300</f>
        <v>2845537.73</v>
      </c>
      <c r="F301" s="71">
        <f t="shared" si="43"/>
        <v>122.63886434719473</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20863676.02</v>
      </c>
      <c r="E302" s="192">
        <f>23746770.48-E303</f>
        <v>22720617</v>
      </c>
      <c r="F302" s="71">
        <f t="shared" si="43"/>
        <v>108.9003537929746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1035127.65</v>
      </c>
      <c r="E303" s="192">
        <v>1026153.48</v>
      </c>
      <c r="F303" s="71">
        <f t="shared" si="43"/>
        <v>99.133037360174853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f>8627.73+72721.16</f>
        <v>81348.89</v>
      </c>
      <c r="E304" s="192">
        <f>80410.38+225405.62+7879.99</f>
        <v>313695.99</v>
      </c>
      <c r="F304" s="71">
        <f t="shared" si="43"/>
        <v>385.6180336326654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f>3843.77+132231.01+133060.93</f>
        <v>269135.70999999996</v>
      </c>
      <c r="E305" s="192">
        <f>100895.78+132231.01+30005.4</f>
        <v>263132.19</v>
      </c>
      <c r="F305" s="71">
        <f t="shared" si="43"/>
        <v>97.769333545518748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2216506.46</v>
      </c>
      <c r="E306" s="192">
        <v>1888135.14</v>
      </c>
      <c r="F306" s="71">
        <f t="shared" si="43"/>
        <v>85.185185519378095</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73183.509999999995</v>
      </c>
      <c r="E307" s="192">
        <v>55492.68</v>
      </c>
      <c r="F307" s="71">
        <f t="shared" si="43"/>
        <v>75.826753868460258</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39585.47</v>
      </c>
      <c r="E308" s="192">
        <f>18174.1+23953.79</f>
        <v>42127.89</v>
      </c>
      <c r="F308" s="71">
        <f t="shared" si="43"/>
        <v>106.42260910379491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3500</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906414.9</v>
      </c>
      <c r="E311" s="192">
        <f>207.49+139349.01+9469.03+0.01+673505.29+110.11</f>
        <v>822640.94000000006</v>
      </c>
      <c r="F311" s="71">
        <f t="shared" si="43"/>
        <v>90.757658551288159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15616.7</v>
      </c>
      <c r="E313" s="192">
        <v>34434.03</v>
      </c>
      <c r="F313" s="71">
        <f t="shared" si="43"/>
        <v>220.49491890092017</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581850.46</v>
      </c>
      <c r="E336" s="192">
        <v>477034.95</v>
      </c>
      <c r="F336" s="71">
        <f t="shared" si="43"/>
        <v>81.985833610924715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f>3500110.86-1638719</f>
        <v>1861391.8599999999</v>
      </c>
      <c r="E337" s="192">
        <f>2426973.36+111687.17</f>
        <v>2538660.5299999998</v>
      </c>
      <c r="F337" s="71">
        <f t="shared" si="43"/>
        <v>136.38506671024123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113759.65</v>
      </c>
      <c r="E338" s="192">
        <v>226071.79</v>
      </c>
      <c r="F338" s="71">
        <f t="shared" si="43"/>
        <v>198.72757168292978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885596.58</v>
      </c>
      <c r="E339" s="192">
        <v>1867626.9</v>
      </c>
      <c r="F339" s="71">
        <f t="shared" si="43"/>
        <v>210.88912741736198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17917579.109999999</v>
      </c>
      <c r="E343" s="192">
        <v>15926736.949999999</v>
      </c>
      <c r="F343" s="71">
        <f t="shared" si="43"/>
        <v>88.888888684248144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38590.660000000003</v>
      </c>
      <c r="E344" s="192">
        <v>15800.54</v>
      </c>
      <c r="F344" s="71">
        <f t="shared" si="43"/>
        <v>40.943948613472791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25957.26</v>
      </c>
      <c r="E365" s="192">
        <v>13454.78</v>
      </c>
      <c r="F365" s="71">
        <f t="shared" si="43"/>
        <v>51.834361562044698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f>239003.21+210+38590.66</f>
        <v>277803.87</v>
      </c>
      <c r="E367" s="192">
        <f>10760+267137.52</f>
        <v>277897.52</v>
      </c>
      <c r="F367" s="71">
        <f t="shared" si="44"/>
        <v>100.03371083347399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f>5090.84+31649.25+9996.23+3760</f>
        <v>50496.319999999992</v>
      </c>
      <c r="E368" s="192">
        <f>88874.97+4193.78</f>
        <v>93068.75</v>
      </c>
      <c r="F368" s="71">
        <f t="shared" si="44"/>
        <v>184.30798521555633</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f>1303683.18-38590.66</f>
        <v>1265092.52</v>
      </c>
      <c r="E369" s="192">
        <f>4283.07+1432264.31</f>
        <v>1436547.3800000001</v>
      </c>
      <c r="F369" s="71">
        <f t="shared" si="44"/>
        <v>113.55275264768778</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106196.41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1596845.49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8389.5400000000009</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f>18961.76+407.27</f>
        <v>19369.03</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603953.91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119322.86</v>
      </c>
      <c r="E388" s="192">
        <v>119322.86</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f>24709570.19+331807.02+2167228.09+1526312.29</f>
        <v>28734917.59</v>
      </c>
      <c r="E389" s="192">
        <f>21515635.68+331807.02+1327228.09+1526312.29+1327228.08</f>
        <v>26028211.159999996</v>
      </c>
      <c r="F389" s="71">
        <f t="shared" si="44"/>
        <v>90.580427378911438</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f>42981751.53+6636.14+300+2753409.33+1327228.08-1526312.29</f>
        <v>45543012.789999999</v>
      </c>
      <c r="E391" s="288">
        <f>13136416.78+361669.65+1379505.27+485765.48+40000+132722.81+18079932.72+391347.33+254827.79+26544.56+965821.27+0+3149539.33+6636.14+300+411440.71</f>
        <v>38822469.840000004</v>
      </c>
      <c r="F391" s="263">
        <f t="shared" si="44"/>
        <v>85.243525761045731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4093053.16</v>
      </c>
      <c r="E392" s="288">
        <v>5042161.22</v>
      </c>
      <c r="F392" s="263">
        <f t="shared" si="44"/>
        <v>123.18826614018373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30761170.73</v>
      </c>
      <c r="E393" s="288">
        <v>32795988.199999999</v>
      </c>
      <c r="F393" s="263">
        <f t="shared" si="44"/>
        <v>106.61488955625325</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7365736.8600000003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f>402944196.14+0.13+1518637.67+0</f>
        <v>404462833.94</v>
      </c>
      <c r="E397" s="284">
        <f>402909699.14+0.13+1518637.67+447794.01</f>
        <v>404876130.94999999</v>
      </c>
      <c r="F397" s="289">
        <f t="shared" si="44"/>
        <v>100.1021841749893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3" workbookViewId="0">
      <selection activeCell="E85" sqref="E8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7653999.0099999998</v>
      </c>
      <c r="E5" s="58">
        <f t="shared" si="0"/>
        <v>10583966.43</v>
      </c>
      <c r="F5" s="59">
        <f t="shared" ref="F5:F141" si="1">IF(D5&gt;0,IF(E5/D5&gt;=100,"&gt;&gt;100",E5/D5*100),"-")</f>
        <v>138.28021686665988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7076257.6399999997</v>
      </c>
      <c r="E6" s="60">
        <f t="shared" si="2"/>
        <v>9686288.6999999993</v>
      </c>
      <c r="F6" s="45">
        <f t="shared" si="1"/>
        <v>136.88434187650637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6886446.0499999998</v>
      </c>
      <c r="E7" s="194">
        <v>9521598.2799999993</v>
      </c>
      <c r="F7" s="45">
        <f t="shared" si="1"/>
        <v>138.26577905159075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189811.59</v>
      </c>
      <c r="E8" s="194">
        <f>2155532.58-1990842.16</f>
        <v>164690.42000000016</v>
      </c>
      <c r="F8" s="45">
        <f t="shared" si="1"/>
        <v>86.765207540804099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525673.54</v>
      </c>
      <c r="E13" s="60">
        <f t="shared" si="4"/>
        <v>845688.14</v>
      </c>
      <c r="F13" s="45">
        <f t="shared" si="1"/>
        <v>160.87706069436175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525673.54</v>
      </c>
      <c r="E16" s="194">
        <f>150000+695688.14</f>
        <v>845688.14</v>
      </c>
      <c r="F16" s="45">
        <f t="shared" si="1"/>
        <v>160.87706069436175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52067.83</v>
      </c>
      <c r="E19" s="194">
        <v>51989.59</v>
      </c>
      <c r="F19" s="45">
        <f t="shared" si="1"/>
        <v>99.849734471361671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327318.95</v>
      </c>
      <c r="E28" s="60">
        <f t="shared" si="6"/>
        <v>441418.5</v>
      </c>
      <c r="F28" s="45">
        <f t="shared" si="1"/>
        <v>134.85882806357529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327318.95</v>
      </c>
      <c r="E30" s="194">
        <v>441418.5</v>
      </c>
      <c r="F30" s="45">
        <f t="shared" si="1"/>
        <v>134.85882806357529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4411155.34</v>
      </c>
      <c r="E35" s="60">
        <f t="shared" si="7"/>
        <v>5602037.1799999997</v>
      </c>
      <c r="F35" s="45">
        <f t="shared" si="1"/>
        <v>126.99705061848945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658567.39</v>
      </c>
      <c r="E36" s="60">
        <f t="shared" si="8"/>
        <v>985215.69</v>
      </c>
      <c r="F36" s="45">
        <f t="shared" si="1"/>
        <v>149.59982910784572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658567.39</v>
      </c>
      <c r="E37" s="194">
        <v>985215.69</v>
      </c>
      <c r="F37" s="45">
        <f t="shared" si="1"/>
        <v>149.59982910784572</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20857.349999999999</v>
      </c>
      <c r="E54" s="60">
        <f t="shared" si="12"/>
        <v>24691.58</v>
      </c>
      <c r="F54" s="45">
        <f t="shared" si="1"/>
        <v>118.38311194854573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20857.349999999999</v>
      </c>
      <c r="E55" s="194">
        <v>24691.58</v>
      </c>
      <c r="F55" s="45">
        <f t="shared" si="1"/>
        <v>118.38311194854573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19027.439999999999</v>
      </c>
      <c r="E61" s="60">
        <f t="shared" si="13"/>
        <v>44503.55</v>
      </c>
      <c r="F61" s="45">
        <f t="shared" si="1"/>
        <v>233.89142207254369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19027.439999999999</v>
      </c>
      <c r="E64" s="194">
        <v>44503.55</v>
      </c>
      <c r="F64" s="45">
        <f t="shared" si="1"/>
        <v>233.89142207254369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60022.16</v>
      </c>
      <c r="E66" s="60">
        <f t="shared" si="14"/>
        <v>101081.68</v>
      </c>
      <c r="F66" s="45">
        <f t="shared" si="1"/>
        <v>168.4072682489267</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39706.53</v>
      </c>
      <c r="E71" s="194">
        <v>101081.68</v>
      </c>
      <c r="F71" s="45">
        <f t="shared" si="1"/>
        <v>254.57193061191697</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20315.63</v>
      </c>
      <c r="E72" s="194"/>
      <c r="F72" s="45">
        <f t="shared" si="1"/>
        <v>0</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3652681</v>
      </c>
      <c r="E74" s="194">
        <v>4446544.68</v>
      </c>
      <c r="F74" s="45">
        <f t="shared" si="1"/>
        <v>121.73372599468719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2970535.62</v>
      </c>
      <c r="E75" s="60">
        <f t="shared" si="15"/>
        <v>3494846.53</v>
      </c>
      <c r="F75" s="45">
        <f t="shared" si="1"/>
        <v>117.65038286260305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1402235.77</v>
      </c>
      <c r="E76" s="194">
        <v>1636450.53</v>
      </c>
      <c r="F76" s="45">
        <f t="shared" si="1"/>
        <v>116.70295145872652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499989.23</v>
      </c>
      <c r="E77" s="194">
        <v>499992.24</v>
      </c>
      <c r="F77" s="45">
        <f t="shared" si="1"/>
        <v>100.00060201296736</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848632.15</v>
      </c>
      <c r="E78" s="194">
        <v>978255.49</v>
      </c>
      <c r="F78" s="45">
        <f t="shared" si="1"/>
        <v>115.27438478497427</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630.80999999999995</v>
      </c>
      <c r="E79" s="194">
        <v>94613.45</v>
      </c>
      <c r="F79" s="45" t="str">
        <f t="shared" si="1"/>
        <v>&gt;&gt;100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219047.66</v>
      </c>
      <c r="E81" s="194">
        <v>285534.82</v>
      </c>
      <c r="F81" s="45">
        <f t="shared" si="1"/>
        <v>130.35282823838429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19209295.879999999</v>
      </c>
      <c r="E82" s="60">
        <f t="shared" si="16"/>
        <v>23813431.18</v>
      </c>
      <c r="F82" s="45">
        <f t="shared" si="1"/>
        <v>123.96826686809304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19209295.879999999</v>
      </c>
      <c r="E84" s="194">
        <v>23813431.18</v>
      </c>
      <c r="F84" s="45">
        <f t="shared" si="1"/>
        <v>123.96826686809304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276752.96000000002</v>
      </c>
      <c r="E89" s="60">
        <f t="shared" si="17"/>
        <v>308046.46999999997</v>
      </c>
      <c r="F89" s="45">
        <f t="shared" si="1"/>
        <v>111.30738041609381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207493.13</v>
      </c>
      <c r="E104" s="194">
        <v>224815.37</v>
      </c>
      <c r="F104" s="45">
        <f t="shared" si="1"/>
        <v>108.34834387046935</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69259.83</v>
      </c>
      <c r="E106" s="194">
        <v>83231.100000000006</v>
      </c>
      <c r="F106" s="45">
        <f t="shared" si="1"/>
        <v>120.17225569280203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7496679.6399999997</v>
      </c>
      <c r="E107" s="60">
        <f t="shared" si="21"/>
        <v>11697897.839999998</v>
      </c>
      <c r="F107" s="45">
        <f t="shared" si="1"/>
        <v>156.04105286270439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6252606.7199999997</v>
      </c>
      <c r="E108" s="194">
        <v>10023017.539999999</v>
      </c>
      <c r="F108" s="45">
        <f t="shared" si="1"/>
        <v>160.30142289198704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1244072.92</v>
      </c>
      <c r="E109" s="194">
        <v>1627182.7</v>
      </c>
      <c r="F109" s="45">
        <f t="shared" si="1"/>
        <v>130.79480099928548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47697.599999999999</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6161702.3199999994</v>
      </c>
      <c r="E114" s="60">
        <f t="shared" si="22"/>
        <v>9723519.379999999</v>
      </c>
      <c r="F114" s="45">
        <f t="shared" si="1"/>
        <v>157.80573086821889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4907286.2299999995</v>
      </c>
      <c r="E115" s="60">
        <f t="shared" si="23"/>
        <v>9293660.0499999989</v>
      </c>
      <c r="F115" s="45">
        <f t="shared" si="1"/>
        <v>189.38491896365295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4401640.01</v>
      </c>
      <c r="E116" s="194">
        <f>74919.58+8316355.86</f>
        <v>8391275.4399999995</v>
      </c>
      <c r="F116" s="45">
        <f t="shared" si="1"/>
        <v>190.6397483877833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505646.22</v>
      </c>
      <c r="E117" s="194">
        <v>902384.61</v>
      </c>
      <c r="F117" s="45">
        <f t="shared" si="1"/>
        <v>178.46165447454547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683303.65</v>
      </c>
      <c r="E126" s="194">
        <v>225337.31</v>
      </c>
      <c r="F126" s="45">
        <f t="shared" si="1"/>
        <v>32.977624223140033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23429.25</v>
      </c>
      <c r="E127" s="194"/>
      <c r="F127" s="45">
        <f t="shared" si="1"/>
        <v>0</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547683.18999999994</v>
      </c>
      <c r="E128" s="194">
        <f>729802.02-525280</f>
        <v>204522.02000000002</v>
      </c>
      <c r="F128" s="45">
        <f t="shared" si="1"/>
        <v>37.34312532031521</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6387587.6699999999</v>
      </c>
      <c r="E129" s="60">
        <f t="shared" si="26"/>
        <v>3304358.5200000005</v>
      </c>
      <c r="F129" s="45">
        <f t="shared" si="1"/>
        <v>51.730930215162132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284083.15999999997</v>
      </c>
      <c r="E130" s="60">
        <f t="shared" si="27"/>
        <v>239497.46</v>
      </c>
      <c r="F130" s="45">
        <f t="shared" si="1"/>
        <v>84.305405501684788</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284083.15999999997</v>
      </c>
      <c r="E132" s="194">
        <v>239497.46</v>
      </c>
      <c r="F132" s="45">
        <f t="shared" si="1"/>
        <v>84.305405501684788</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4714242.05</v>
      </c>
      <c r="E133" s="194">
        <v>1157583.05</v>
      </c>
      <c r="F133" s="45">
        <f t="shared" si="1"/>
        <v>24.555019401263031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526729.82999999996</v>
      </c>
      <c r="E135" s="194">
        <v>755973.16</v>
      </c>
      <c r="F135" s="45">
        <f t="shared" si="1"/>
        <v>143.52199494758065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1987.86</v>
      </c>
      <c r="E137" s="194">
        <v>7827.54</v>
      </c>
      <c r="F137" s="45">
        <f t="shared" si="1"/>
        <v>393.7671667018804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860544.77</v>
      </c>
      <c r="E140" s="194">
        <f>256596.58+886880.73</f>
        <v>1143477.31</v>
      </c>
      <c r="F140" s="45">
        <f t="shared" si="1"/>
        <v>132.87830568071433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54895027.390000001</v>
      </c>
      <c r="E141" s="81">
        <f t="shared" si="28"/>
        <v>68969522.029999986</v>
      </c>
      <c r="F141" s="61">
        <f t="shared" si="1"/>
        <v>125.63892452408882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5" sqref="D5:E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6879371.8799999999</v>
      </c>
      <c r="E5" s="82">
        <f t="shared" si="0"/>
        <v>15654638.289999999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6718753.8099999996</v>
      </c>
      <c r="E6" s="83">
        <f t="shared" si="1"/>
        <v>15469822.939999999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8752972.9499999993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586547.29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f>1595.03+7985866.89+47320.19+26672.05+104971.5</f>
        <v>8166425.6600000001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6718753.8099999996</v>
      </c>
      <c r="E14" s="60">
        <f>SUM(E15:E21)</f>
        <v>6716849.9900000002</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f>6716580+2173.81</f>
        <v>6718753.8099999996</v>
      </c>
      <c r="E19" s="283">
        <v>6716580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269.99</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160618.07</v>
      </c>
      <c r="E22" s="83">
        <f t="shared" si="3"/>
        <v>184815.35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160618.07</v>
      </c>
      <c r="E23" s="83">
        <f t="shared" si="4"/>
        <v>52225.59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30336.240000000002</v>
      </c>
      <c r="E24" s="195">
        <v>500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130281.83</v>
      </c>
      <c r="E25" s="195">
        <f>21743.31+29982.28</f>
        <v>51725.59</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132589.76000000001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132589.76000000001</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D24" sqref="D2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22998896.66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85231966.640000015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f>29351.91+56679.03+4193.78+6070011.17+604378.24+2000</f>
        <v>6766614.1299999999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54415244.910000004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f>6189412.69-29351.91</f>
        <v>6160060.7800000003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f>17906285.32+466119.08</f>
        <v>18372404.399999999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165207.39000000001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1804065.34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f>1229024.38-56679.03</f>
        <v>1172345.3499999999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1254331.5900000001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21231388.140000001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f>8114918.77-4193.78-3250904.83-604378.24</f>
        <v>4255441.919999999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f>15275794.35+2784785.75</f>
        <v>18060580.100000001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525280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525280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181690.01+2276148.37+6070011.17+3008373.84+35.28-6070011.17-2000</f>
        <v>5464247.5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83662332.310000017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f>27844.77+21110.87+5938146.97+601534.42+1000</f>
        <v>6589637.0299999993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53882710.870000012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f>6189605.63-27844.77</f>
        <v>6161760.8600000003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f>17715223.19+382022.16</f>
        <v>18097245.350000001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173470.96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1824653.42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f>1193456.22-21110.87</f>
        <v>1172345.3499999999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1272551.79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20941041.760000002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f>7388827.36-2547651.56-601534.42</f>
        <v>4239641.3800000008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f>14800608.24+2165629.4</f>
        <v>16966237.640000001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2516122.16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525280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1990842.16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f>12502.48+142005.7+2237769.72+5938146.97+1296942.4+19404.31-5938146.97-1000</f>
        <v>3707624.6100000003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24568530.989999995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723106.74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20000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f>20000</f>
        <v>20000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477034.95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300372.73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f>1926+4868.05+253435.12+22386.26</f>
        <v>282615.43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f>67.84+1602.78+738.42</f>
        <v>2409.04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f>261.25-179.87-65.51</f>
        <v>15.86999999999999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f>15512.97-727.73+557.34-10.19</f>
        <v>15332.39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42.04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f>0</f>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42.04</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8672.5300000000007</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8672.5300000000007</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167947.65000000002</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f>23933.66</f>
        <v>23933.66</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f>4955.23+135000</f>
        <v>139955.23000000001</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2731.53</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1327.23</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226071.78999999998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f>2992.5+41158.85+106514.21-31000</f>
        <v>119665.56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796.5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f>625+0</f>
        <v>625</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f>48390.03+15874.64+8307.58+2916.06+20534.87+8582.91+378.64</f>
        <v>104984.73</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23845424.25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f>4193.78+4685.74+36679.03+50322.4+4283.07+1432264.31</f>
        <v>1532428.33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1722674.65+539816.79+8202.32+65801.55+735.44+111973+15800.54-1351.9-36679.03</f>
        <v>2426973.36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f>9697.08+83316+1607417.12+102036.55+63808.25+1351.9</f>
        <v>1867626.9000000001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15926736.949999999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f>1711431.44+282180.59+13454.78+88874.97-4283.07</f>
        <v>2091658.71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35724</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Radetić</cp:lastModifiedBy>
  <cp:lastPrinted>2026-02-16T08:48:33Z</cp:lastPrinted>
  <dcterms:created xsi:type="dcterms:W3CDTF">2022-04-01T05:14:30Z</dcterms:created>
  <dcterms:modified xsi:type="dcterms:W3CDTF">2026-02-16T12:44:10Z</dcterms:modified>
</cp:coreProperties>
</file>